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drawings/drawing6.xml" ContentType="application/vnd.openxmlformats-officedocument.drawing+xml"/>
  <Override PartName="/xl/slicers/slicer5.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hidePivotFieldList="1"/>
  <mc:AlternateContent xmlns:mc="http://schemas.openxmlformats.org/markup-compatibility/2006">
    <mc:Choice Requires="x15">
      <x15ac:absPath xmlns:x15ac="http://schemas.microsoft.com/office/spreadsheetml/2010/11/ac" url="C:\Users\User\Downloads\"/>
    </mc:Choice>
  </mc:AlternateContent>
  <xr:revisionPtr revIDLastSave="0" documentId="13_ncr:1_{89BE51B3-C3B3-41A1-B82E-721F605DBC6E}" xr6:coauthVersionLast="45" xr6:coauthVersionMax="45" xr10:uidLastSave="{00000000-0000-0000-0000-000000000000}"/>
  <bookViews>
    <workbookView xWindow="-120" yWindow="-120" windowWidth="20730" windowHeight="11160" tabRatio="653" xr2:uid="{00000000-000D-0000-FFFF-FFFF00000000}"/>
  </bookViews>
  <sheets>
    <sheet name="Bieu do theo thang" sheetId="30" r:id="rId1"/>
    <sheet name="Bieu do cua hang" sheetId="25" r:id="rId2"/>
    <sheet name="Bieu do CP theo khoan muc" sheetId="31" r:id="rId3"/>
    <sheet name="Chi phi binh quan" sheetId="35" r:id="rId4"/>
    <sheet name="chi phi theo thang" sheetId="27" r:id="rId5"/>
    <sheet name="chi phi cua hang" sheetId="29" r:id="rId6"/>
    <sheet name="data" sheetId="21" r:id="rId7"/>
    <sheet name="data1" sheetId="32" r:id="rId8"/>
    <sheet name="data2" sheetId="34" r:id="rId9"/>
  </sheets>
  <definedNames>
    <definedName name="_xlnm._FilterDatabase" localSheetId="6" hidden="1">data!$A$1:$R$1015</definedName>
    <definedName name="_xlnm._FilterDatabase" localSheetId="7" hidden="1">data1!$A$1:$J$19</definedName>
    <definedName name="cuahang">data1!$G$1:$H$19</definedName>
    <definedName name="danhmuc">data1!$A$1:$C$19</definedName>
    <definedName name="data">data!$A$1:$R$1015</definedName>
    <definedName name="dthubquandat">data2!$Q$2:$Q$25</definedName>
    <definedName name="ExpenseCategories">#REF!</definedName>
    <definedName name="khoichvp">data!$S$2:$S$1015</definedName>
    <definedName name="nam">data!$H$2:$H$1015</definedName>
    <definedName name="_xlnm.Print_Area" localSheetId="0">'Bieu do theo thang'!$A$1:$O$49</definedName>
    <definedName name="Slicer_Cửa_hàng__VP">#N/A</definedName>
    <definedName name="Slicer_Cửa_hàng__VP1">#N/A</definedName>
    <definedName name="Slicer_Loại_chi_phí">#N/A</definedName>
    <definedName name="Slicer_Năm">#N/A</definedName>
    <definedName name="Slicer_Năm1">#N/A</definedName>
    <definedName name="Slicer_Năm2">#N/A</definedName>
    <definedName name="Slicer_Năm3">#N/A</definedName>
    <definedName name="Slicer_Năm4">#N/A</definedName>
    <definedName name="Slicer_Quý">#N/A</definedName>
    <definedName name="Slicer_Quý1">#N/A</definedName>
    <definedName name="Slicer_Tên_cửa_hàng">#N/A</definedName>
    <definedName name="Slicer_Tên_cửa_hàng1">#N/A</definedName>
    <definedName name="Slicer_Tháng">#N/A</definedName>
    <definedName name="Slicer_Tháng1">#N/A</definedName>
    <definedName name="soch">data2!$N$2:$N$25</definedName>
    <definedName name="thang">data!$G$2:$G$1015</definedName>
    <definedName name="thangdata2">data2!$M$2:$M$25</definedName>
    <definedName name="thangdt">data2!$P$2:$P$25</definedName>
    <definedName name="tienchiphi">data!$F$2:$F$1015</definedName>
  </definedNames>
  <calcPr calcId="18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 i="35" l="1"/>
  <c r="L3" i="35"/>
  <c r="K3" i="35"/>
  <c r="J3" i="35"/>
  <c r="I3" i="35"/>
  <c r="H3" i="35"/>
  <c r="G3" i="35"/>
  <c r="F3" i="35"/>
  <c r="E3" i="35"/>
  <c r="D3" i="35"/>
  <c r="C3" i="35"/>
  <c r="B3" i="35"/>
  <c r="T975" i="21" l="1"/>
  <c r="T797" i="21"/>
  <c r="T726" i="21"/>
  <c r="T725" i="21"/>
  <c r="T724" i="21"/>
  <c r="T723" i="21"/>
  <c r="T722" i="21"/>
  <c r="T721" i="21"/>
  <c r="T720" i="21"/>
  <c r="T719" i="21"/>
  <c r="T718" i="21"/>
  <c r="T717" i="21"/>
  <c r="T716" i="21"/>
  <c r="T715" i="21"/>
  <c r="T714" i="21"/>
  <c r="T713" i="21"/>
  <c r="T712" i="21"/>
  <c r="T711" i="21"/>
  <c r="T710" i="21"/>
  <c r="T709" i="21"/>
  <c r="T708" i="21"/>
  <c r="T707" i="21"/>
  <c r="T706" i="21"/>
  <c r="T705" i="21"/>
  <c r="T704" i="21"/>
  <c r="T703" i="21"/>
  <c r="T702" i="21"/>
  <c r="T701" i="21"/>
  <c r="T700" i="21"/>
  <c r="T699" i="21"/>
  <c r="T698" i="21"/>
  <c r="T697" i="21"/>
  <c r="T696" i="21"/>
  <c r="T695" i="21"/>
  <c r="T694" i="21"/>
  <c r="T693" i="21"/>
  <c r="T692" i="21"/>
  <c r="T691" i="21"/>
  <c r="T690" i="21"/>
  <c r="T689" i="21"/>
  <c r="T688" i="21"/>
  <c r="T687" i="21"/>
  <c r="T686" i="21"/>
  <c r="T685" i="21"/>
  <c r="T684" i="21"/>
  <c r="T683" i="21"/>
  <c r="T682" i="21"/>
  <c r="T681" i="21"/>
  <c r="T680" i="21"/>
  <c r="T679" i="21"/>
  <c r="T678" i="21"/>
  <c r="T677" i="21"/>
  <c r="T676" i="21"/>
  <c r="T675" i="21"/>
  <c r="T674" i="21"/>
  <c r="T673" i="21"/>
  <c r="T672" i="21"/>
  <c r="T671" i="21"/>
  <c r="T670" i="21"/>
  <c r="T669" i="21"/>
  <c r="T668" i="21"/>
  <c r="T667" i="21"/>
  <c r="T666" i="21"/>
  <c r="T665" i="21"/>
  <c r="T664" i="21"/>
  <c r="T663" i="21"/>
  <c r="T662" i="21"/>
  <c r="T661" i="21"/>
  <c r="T660" i="21"/>
  <c r="T659" i="21"/>
  <c r="T658" i="21"/>
  <c r="T657" i="21"/>
  <c r="T656" i="21"/>
  <c r="T655" i="21"/>
  <c r="T654" i="21"/>
  <c r="T653" i="21"/>
  <c r="T652" i="21"/>
  <c r="T651" i="21"/>
  <c r="T650" i="21"/>
  <c r="T649" i="21"/>
  <c r="T648" i="21"/>
  <c r="T647" i="21"/>
  <c r="T646" i="21"/>
  <c r="T645" i="21"/>
  <c r="T644" i="21"/>
  <c r="T643" i="21"/>
  <c r="T642" i="21"/>
  <c r="T641" i="21"/>
  <c r="T640" i="21"/>
  <c r="T639" i="21"/>
  <c r="T638" i="21"/>
  <c r="T637" i="21"/>
  <c r="T636" i="21"/>
  <c r="T635" i="21"/>
  <c r="T634" i="21"/>
  <c r="T633" i="21"/>
  <c r="T632" i="21"/>
  <c r="T631" i="21"/>
  <c r="T630" i="21"/>
  <c r="T629" i="21"/>
  <c r="T628" i="21"/>
  <c r="T627" i="21"/>
  <c r="T626" i="21"/>
  <c r="T625" i="21"/>
  <c r="T624" i="21"/>
  <c r="T623" i="21"/>
  <c r="T622" i="21"/>
  <c r="T621" i="21"/>
  <c r="T620" i="21"/>
  <c r="T619" i="21"/>
  <c r="T618" i="21"/>
  <c r="T617" i="21"/>
  <c r="T616" i="21"/>
  <c r="T615" i="21"/>
  <c r="T614" i="21"/>
  <c r="T613" i="21"/>
  <c r="T612" i="21"/>
  <c r="T611" i="21"/>
  <c r="T610" i="21"/>
  <c r="T609" i="21"/>
  <c r="T608" i="21"/>
  <c r="T607" i="21"/>
  <c r="T606" i="21"/>
  <c r="T605" i="21"/>
  <c r="T604" i="21"/>
  <c r="T603" i="21"/>
  <c r="T602" i="21"/>
  <c r="T601" i="21"/>
  <c r="T600" i="21"/>
  <c r="T599" i="21"/>
  <c r="T598" i="21"/>
  <c r="T597" i="21"/>
  <c r="T596" i="21"/>
  <c r="T595" i="21"/>
  <c r="T594" i="21"/>
  <c r="T593" i="21"/>
  <c r="T592" i="21"/>
  <c r="T591" i="21"/>
  <c r="T590" i="21"/>
  <c r="T589" i="21"/>
  <c r="T588" i="21"/>
  <c r="T587" i="21"/>
  <c r="T586" i="21"/>
  <c r="T585" i="21"/>
  <c r="T584" i="21"/>
  <c r="T583" i="21"/>
  <c r="T582" i="21"/>
  <c r="T581" i="21"/>
  <c r="T580" i="21"/>
  <c r="T579" i="21"/>
  <c r="T578" i="21"/>
  <c r="T577" i="21"/>
  <c r="T576" i="21"/>
  <c r="T575" i="21"/>
  <c r="T574" i="21"/>
  <c r="T573" i="21"/>
  <c r="T572" i="21"/>
  <c r="T571" i="21"/>
  <c r="T570" i="21"/>
  <c r="T569" i="21"/>
  <c r="T568" i="21"/>
  <c r="T567" i="21"/>
  <c r="T566" i="21"/>
  <c r="T565" i="21"/>
  <c r="T564" i="21"/>
  <c r="T563" i="21"/>
  <c r="T562" i="21"/>
  <c r="T561" i="21"/>
  <c r="T560" i="21"/>
  <c r="T559" i="21"/>
  <c r="T558" i="21"/>
  <c r="T557" i="21"/>
  <c r="T556" i="21"/>
  <c r="T555" i="21"/>
  <c r="T554" i="21"/>
  <c r="T553" i="21"/>
  <c r="T552" i="21"/>
  <c r="T551" i="21"/>
  <c r="T550" i="21"/>
  <c r="T549" i="21"/>
  <c r="T548" i="21"/>
  <c r="T547" i="21"/>
  <c r="T546" i="21"/>
  <c r="T545" i="21"/>
  <c r="T544" i="21"/>
  <c r="T543" i="21"/>
  <c r="T542" i="21"/>
  <c r="T541" i="21"/>
  <c r="T540" i="21"/>
  <c r="T539" i="21"/>
  <c r="T538" i="21"/>
  <c r="T537" i="21"/>
  <c r="T536" i="21"/>
  <c r="T535" i="21"/>
  <c r="T534" i="21"/>
  <c r="T533" i="21"/>
  <c r="T532" i="21"/>
  <c r="T531" i="21"/>
  <c r="T530" i="21"/>
  <c r="T529" i="21"/>
  <c r="T528" i="21"/>
  <c r="T527" i="21"/>
  <c r="T526" i="21"/>
  <c r="T525" i="21"/>
  <c r="T524" i="21"/>
  <c r="T523" i="21"/>
  <c r="T522" i="21"/>
  <c r="T521" i="21"/>
  <c r="T520" i="21"/>
  <c r="T519" i="21"/>
  <c r="T518" i="21"/>
  <c r="T517" i="21"/>
  <c r="T516" i="21"/>
  <c r="T515" i="21"/>
  <c r="T514" i="21"/>
  <c r="T513" i="21"/>
  <c r="T512" i="21"/>
  <c r="T511" i="21"/>
  <c r="T510" i="21"/>
  <c r="T509" i="21"/>
  <c r="T508" i="21"/>
  <c r="T507" i="21"/>
  <c r="T506" i="21"/>
  <c r="T505" i="21"/>
  <c r="T504" i="21"/>
  <c r="T503" i="21"/>
  <c r="T502" i="21"/>
  <c r="T501" i="21"/>
  <c r="T500" i="21"/>
  <c r="T499" i="21"/>
  <c r="T498" i="21"/>
  <c r="T497" i="21"/>
  <c r="T496" i="21"/>
  <c r="T495" i="21"/>
  <c r="T494" i="21"/>
  <c r="T493" i="21"/>
  <c r="T492" i="21"/>
  <c r="T491" i="21"/>
  <c r="T490" i="21"/>
  <c r="T489" i="21"/>
  <c r="T488" i="21"/>
  <c r="T487" i="21"/>
  <c r="T486" i="21"/>
  <c r="T485" i="21"/>
  <c r="T484" i="21"/>
  <c r="T483" i="21"/>
  <c r="T482" i="21"/>
  <c r="T481" i="21"/>
  <c r="T480" i="21"/>
  <c r="T479" i="21"/>
  <c r="T478" i="21"/>
  <c r="T477" i="21"/>
  <c r="T476" i="21"/>
  <c r="T475" i="21"/>
  <c r="T474" i="21"/>
  <c r="T473" i="21"/>
  <c r="T472" i="21"/>
  <c r="T471" i="21"/>
  <c r="T470" i="21"/>
  <c r="T469" i="21"/>
  <c r="T468" i="21"/>
  <c r="T467" i="21"/>
  <c r="T466" i="21"/>
  <c r="T465" i="21"/>
  <c r="T464" i="21"/>
  <c r="T463" i="21"/>
  <c r="T462" i="21"/>
  <c r="T461" i="21"/>
  <c r="T460" i="21"/>
  <c r="T459" i="21"/>
  <c r="T458" i="21"/>
  <c r="T457" i="21"/>
  <c r="T456" i="21"/>
  <c r="T455" i="21"/>
  <c r="T454" i="21"/>
  <c r="T453" i="21"/>
  <c r="T452" i="21"/>
  <c r="T451" i="21"/>
  <c r="T450" i="21"/>
  <c r="T449" i="21"/>
  <c r="T448" i="21"/>
  <c r="T447" i="21"/>
  <c r="T446" i="21"/>
  <c r="T445" i="21"/>
  <c r="T444" i="21"/>
  <c r="T443" i="21"/>
  <c r="T442" i="21"/>
  <c r="T441" i="21"/>
  <c r="T440" i="21"/>
  <c r="T439" i="21"/>
  <c r="T438" i="21"/>
  <c r="T437" i="21"/>
  <c r="T436" i="21"/>
  <c r="T435" i="21"/>
  <c r="T434" i="21"/>
  <c r="T433" i="21"/>
  <c r="T432" i="21"/>
  <c r="T431" i="21"/>
  <c r="T430" i="21"/>
  <c r="T429" i="21"/>
  <c r="T428" i="21"/>
  <c r="T427" i="21"/>
  <c r="T426" i="21"/>
  <c r="T425" i="21"/>
  <c r="T424" i="21"/>
  <c r="T423" i="21"/>
  <c r="T422" i="21"/>
  <c r="T421" i="21"/>
  <c r="T420" i="21"/>
  <c r="T419" i="21"/>
  <c r="T418" i="21"/>
  <c r="T417" i="21"/>
  <c r="T416" i="21"/>
  <c r="T415" i="21"/>
  <c r="T414" i="21"/>
  <c r="T413" i="21"/>
  <c r="T412" i="21"/>
  <c r="T411" i="21"/>
  <c r="T410" i="21"/>
  <c r="T409" i="21"/>
  <c r="T408" i="21"/>
  <c r="T407" i="21"/>
  <c r="T406" i="21"/>
  <c r="T405" i="21"/>
  <c r="T404" i="21"/>
  <c r="T403" i="21"/>
  <c r="T402" i="21"/>
  <c r="T401" i="21"/>
  <c r="T400" i="21"/>
  <c r="T399" i="21"/>
  <c r="T398" i="21"/>
  <c r="T397" i="21"/>
  <c r="T396" i="21"/>
  <c r="T395" i="21"/>
  <c r="T394" i="21"/>
  <c r="T393" i="21"/>
  <c r="T392" i="21"/>
  <c r="T391" i="21"/>
  <c r="T390" i="21"/>
  <c r="T389" i="21"/>
  <c r="T388" i="21"/>
  <c r="T387" i="21"/>
  <c r="T386" i="21"/>
  <c r="T385" i="21"/>
  <c r="T384" i="21"/>
  <c r="T383" i="21"/>
  <c r="T382" i="21"/>
  <c r="T381" i="21"/>
  <c r="T380" i="21"/>
  <c r="T379" i="21"/>
  <c r="T378" i="21"/>
  <c r="T377" i="21"/>
  <c r="T376" i="21"/>
  <c r="T375" i="21"/>
  <c r="T374" i="21"/>
  <c r="T373" i="21"/>
  <c r="T372" i="21"/>
  <c r="T371" i="21"/>
  <c r="T370" i="21"/>
  <c r="T369" i="21"/>
  <c r="T368" i="21"/>
  <c r="T367" i="21"/>
  <c r="T366" i="21"/>
  <c r="T365" i="21"/>
  <c r="T364" i="21"/>
  <c r="T363" i="21"/>
  <c r="T362" i="21"/>
  <c r="T361" i="21"/>
  <c r="T360" i="21"/>
  <c r="T359" i="21"/>
  <c r="T358" i="21"/>
  <c r="T357" i="21"/>
  <c r="T356" i="21"/>
  <c r="T355" i="21"/>
  <c r="T354" i="21"/>
  <c r="T353" i="21"/>
  <c r="T352" i="21"/>
  <c r="T351" i="21"/>
  <c r="T350" i="21"/>
  <c r="T349" i="21"/>
  <c r="T348" i="21"/>
  <c r="T347" i="21"/>
  <c r="T346" i="21"/>
  <c r="T345" i="21"/>
  <c r="T344" i="21"/>
  <c r="T343" i="21"/>
  <c r="T342" i="21"/>
  <c r="T341" i="21"/>
  <c r="T340" i="21"/>
  <c r="T339" i="21"/>
  <c r="T338" i="21"/>
  <c r="T337" i="21"/>
  <c r="T336" i="21"/>
  <c r="T335" i="21"/>
  <c r="T334" i="21"/>
  <c r="T333" i="21"/>
  <c r="T332" i="21"/>
  <c r="T331" i="21"/>
  <c r="T330" i="21"/>
  <c r="T329" i="21"/>
  <c r="T328" i="21"/>
  <c r="T327" i="21"/>
  <c r="T326" i="21"/>
  <c r="T325" i="21"/>
  <c r="T324" i="21"/>
  <c r="T323" i="21"/>
  <c r="T322" i="21"/>
  <c r="T321" i="21"/>
  <c r="T320" i="21"/>
  <c r="T319" i="21"/>
  <c r="T318" i="21"/>
  <c r="T317" i="21"/>
  <c r="T316" i="21"/>
  <c r="T315" i="21"/>
  <c r="T314" i="21"/>
  <c r="T313" i="21"/>
  <c r="T312" i="21"/>
  <c r="T311" i="21"/>
  <c r="T310" i="21"/>
  <c r="T309" i="21"/>
  <c r="T308" i="21"/>
  <c r="T307" i="21"/>
  <c r="T306" i="21"/>
  <c r="T305" i="21"/>
  <c r="T304" i="21"/>
  <c r="T303" i="21"/>
  <c r="T302" i="21"/>
  <c r="T301" i="21"/>
  <c r="T300" i="21"/>
  <c r="T299" i="21"/>
  <c r="T298" i="21"/>
  <c r="T297" i="21"/>
  <c r="T296" i="21"/>
  <c r="H396" i="21" l="1"/>
  <c r="G396" i="21"/>
  <c r="F396" i="21"/>
  <c r="J395" i="21"/>
  <c r="H395" i="21"/>
  <c r="G395" i="21"/>
  <c r="F395" i="21"/>
  <c r="H394" i="21"/>
  <c r="G394" i="21"/>
  <c r="F394" i="21"/>
  <c r="H393" i="21"/>
  <c r="G393" i="21"/>
  <c r="F393" i="21"/>
  <c r="H392" i="21"/>
  <c r="G392" i="21"/>
  <c r="F392" i="21"/>
  <c r="H391" i="21"/>
  <c r="G391" i="21"/>
  <c r="F391" i="21"/>
  <c r="H390" i="21"/>
  <c r="G390" i="21"/>
  <c r="F390" i="21"/>
  <c r="H389" i="21"/>
  <c r="G389" i="21"/>
  <c r="F389" i="21"/>
  <c r="H388" i="21"/>
  <c r="G388" i="21"/>
  <c r="F388" i="21"/>
  <c r="H387" i="21"/>
  <c r="G387" i="21"/>
  <c r="F387" i="21"/>
  <c r="H386" i="21"/>
  <c r="G386" i="21"/>
  <c r="F386" i="21"/>
  <c r="H385" i="21"/>
  <c r="G385" i="21"/>
  <c r="F385" i="21"/>
  <c r="H384" i="21"/>
  <c r="G384" i="21"/>
  <c r="F384" i="21"/>
  <c r="H383" i="21"/>
  <c r="G383" i="21"/>
  <c r="F383" i="21"/>
  <c r="H382" i="21"/>
  <c r="G382" i="21"/>
  <c r="F382" i="21"/>
  <c r="H381" i="21"/>
  <c r="G381" i="21"/>
  <c r="F381" i="21"/>
  <c r="H380" i="21"/>
  <c r="G380" i="21"/>
  <c r="F380" i="21"/>
  <c r="J379" i="21"/>
  <c r="H379" i="21"/>
  <c r="G379" i="21"/>
  <c r="F379" i="21"/>
  <c r="H378" i="21"/>
  <c r="G378" i="21"/>
  <c r="F378" i="21"/>
  <c r="H377" i="21"/>
  <c r="G377" i="21"/>
  <c r="F377" i="21"/>
  <c r="H376" i="21"/>
  <c r="G376" i="21"/>
  <c r="F376" i="21"/>
  <c r="H375" i="21"/>
  <c r="G375" i="21"/>
  <c r="F375" i="21"/>
  <c r="H374" i="21"/>
  <c r="G374" i="21"/>
  <c r="F374" i="21"/>
  <c r="H373" i="21"/>
  <c r="G373" i="21"/>
  <c r="F373" i="21"/>
  <c r="H372" i="21"/>
  <c r="G372" i="21"/>
  <c r="F372" i="21"/>
  <c r="H371" i="21"/>
  <c r="G371" i="21"/>
  <c r="F371" i="21"/>
  <c r="H370" i="21"/>
  <c r="G370" i="21"/>
  <c r="F370" i="21"/>
  <c r="H369" i="21"/>
  <c r="G369" i="21"/>
  <c r="F369" i="21"/>
  <c r="H368" i="21"/>
  <c r="G368" i="21"/>
  <c r="F368" i="21"/>
  <c r="H367" i="21"/>
  <c r="G367" i="21"/>
  <c r="F367" i="21"/>
  <c r="H366" i="21"/>
  <c r="G366" i="21"/>
  <c r="F366" i="21"/>
  <c r="J365" i="21"/>
  <c r="H365" i="21"/>
  <c r="G365" i="21"/>
  <c r="F365" i="21"/>
  <c r="H364" i="21"/>
  <c r="G364" i="21"/>
  <c r="F364" i="21"/>
  <c r="H363" i="21"/>
  <c r="G363" i="21"/>
  <c r="F363" i="21"/>
  <c r="H362" i="21"/>
  <c r="G362" i="21"/>
  <c r="F362" i="21"/>
  <c r="H361" i="21"/>
  <c r="G361" i="21"/>
  <c r="F361" i="21"/>
  <c r="H360" i="21"/>
  <c r="G360" i="21"/>
  <c r="F360" i="21"/>
  <c r="H359" i="21"/>
  <c r="G359" i="21"/>
  <c r="F359" i="21"/>
  <c r="H358" i="21"/>
  <c r="G358" i="21"/>
  <c r="F358" i="21"/>
  <c r="H357" i="21"/>
  <c r="G357" i="21"/>
  <c r="F357" i="21"/>
  <c r="H356" i="21"/>
  <c r="G356" i="21"/>
  <c r="F356" i="21"/>
  <c r="H355" i="21"/>
  <c r="G355" i="21"/>
  <c r="F355" i="21"/>
  <c r="H354" i="21"/>
  <c r="G354" i="21"/>
  <c r="F354" i="21"/>
  <c r="H353" i="21"/>
  <c r="G353" i="21"/>
  <c r="F353" i="21"/>
  <c r="H352" i="21"/>
  <c r="G352" i="21"/>
  <c r="F352" i="21"/>
  <c r="H351" i="21"/>
  <c r="G351" i="21"/>
  <c r="F351" i="21"/>
  <c r="J350" i="21"/>
  <c r="H350" i="21"/>
  <c r="G350" i="21"/>
  <c r="F350" i="21"/>
  <c r="J349" i="21"/>
  <c r="H349" i="21"/>
  <c r="G349" i="21"/>
  <c r="F349" i="21"/>
  <c r="H348" i="21"/>
  <c r="G348" i="21"/>
  <c r="F348" i="21"/>
  <c r="H347" i="21"/>
  <c r="G347" i="21"/>
  <c r="F347" i="21"/>
  <c r="H346" i="21"/>
  <c r="G346" i="21"/>
  <c r="F346" i="21"/>
  <c r="J345" i="21"/>
  <c r="H345" i="21"/>
  <c r="G345" i="21"/>
  <c r="F345" i="21"/>
  <c r="H344" i="21"/>
  <c r="G344" i="21"/>
  <c r="F344" i="21"/>
  <c r="J343" i="21"/>
  <c r="H343" i="21"/>
  <c r="G343" i="21"/>
  <c r="F343" i="21"/>
  <c r="H342" i="21"/>
  <c r="G342" i="21"/>
  <c r="F342" i="21"/>
  <c r="H341" i="21"/>
  <c r="G341" i="21"/>
  <c r="F341" i="21"/>
  <c r="H340" i="21"/>
  <c r="G340" i="21"/>
  <c r="F340" i="21"/>
  <c r="H339" i="21"/>
  <c r="G339" i="21"/>
  <c r="F339" i="21"/>
  <c r="H338" i="21"/>
  <c r="G338" i="21"/>
  <c r="F338" i="21"/>
  <c r="H337" i="21"/>
  <c r="G337" i="21"/>
  <c r="F337" i="21"/>
  <c r="H336" i="21"/>
  <c r="G336" i="21"/>
  <c r="F336" i="21"/>
  <c r="J335" i="21"/>
  <c r="H335" i="21"/>
  <c r="G335" i="21"/>
  <c r="F335" i="21"/>
  <c r="J334" i="21"/>
  <c r="H334" i="21"/>
  <c r="G334" i="21"/>
  <c r="F334" i="21"/>
  <c r="H333" i="21"/>
  <c r="G333" i="21"/>
  <c r="F333" i="21"/>
  <c r="H332" i="21"/>
  <c r="G332" i="21"/>
  <c r="F332" i="21"/>
  <c r="H331" i="21"/>
  <c r="G331" i="21"/>
  <c r="F331" i="21"/>
  <c r="H330" i="21"/>
  <c r="G330" i="21"/>
  <c r="F330" i="21"/>
  <c r="H329" i="21"/>
  <c r="G329" i="21"/>
  <c r="F329" i="21"/>
  <c r="H328" i="21"/>
  <c r="G328" i="21"/>
  <c r="F328" i="21"/>
  <c r="H327" i="21"/>
  <c r="G327" i="21"/>
  <c r="F327" i="21"/>
  <c r="H326" i="21"/>
  <c r="G326" i="21"/>
  <c r="F326" i="21"/>
  <c r="H325" i="21"/>
  <c r="G325" i="21"/>
  <c r="F325" i="21"/>
  <c r="H324" i="21"/>
  <c r="G324" i="21"/>
  <c r="F324" i="21"/>
  <c r="H323" i="21"/>
  <c r="G323" i="21"/>
  <c r="F323" i="21"/>
  <c r="H322" i="21"/>
  <c r="G322" i="21"/>
  <c r="F322" i="21"/>
  <c r="H321" i="21"/>
  <c r="G321" i="21"/>
  <c r="F321" i="21"/>
  <c r="H320" i="21"/>
  <c r="G320" i="21"/>
  <c r="F320" i="21"/>
  <c r="J319" i="21"/>
  <c r="H319" i="21"/>
  <c r="G319" i="21"/>
  <c r="F319" i="21"/>
  <c r="H318" i="21"/>
  <c r="G318" i="21"/>
  <c r="F318" i="21"/>
  <c r="H317" i="21"/>
  <c r="G317" i="21"/>
  <c r="F317" i="21"/>
  <c r="H316" i="21"/>
  <c r="G316" i="21"/>
  <c r="F316" i="21"/>
  <c r="J315" i="21"/>
  <c r="H315" i="21"/>
  <c r="G315" i="21"/>
  <c r="F315" i="21"/>
  <c r="H314" i="21"/>
  <c r="G314" i="21"/>
  <c r="F314" i="21"/>
  <c r="H313" i="21"/>
  <c r="G313" i="21"/>
  <c r="F313" i="21"/>
  <c r="H312" i="21"/>
  <c r="G312" i="21"/>
  <c r="F312" i="21"/>
  <c r="H311" i="21"/>
  <c r="G311" i="21"/>
  <c r="F311" i="21"/>
  <c r="H310" i="21"/>
  <c r="G310" i="21"/>
  <c r="F310" i="21"/>
  <c r="H309" i="21"/>
  <c r="G309" i="21"/>
  <c r="F309" i="21"/>
  <c r="H308" i="21"/>
  <c r="G308" i="21"/>
  <c r="F308" i="21"/>
  <c r="H307" i="21"/>
  <c r="G307" i="21"/>
  <c r="F307" i="21"/>
  <c r="H306" i="21"/>
  <c r="G306" i="21"/>
  <c r="F306" i="21"/>
  <c r="H305" i="21"/>
  <c r="G305" i="21"/>
  <c r="F305" i="21"/>
  <c r="H304" i="21"/>
  <c r="G304" i="21"/>
  <c r="F304" i="21"/>
  <c r="J303" i="21"/>
  <c r="H303" i="21"/>
  <c r="G303" i="21"/>
  <c r="F303" i="21"/>
  <c r="H302" i="21"/>
  <c r="G302" i="21"/>
  <c r="F302" i="21"/>
  <c r="H301" i="21"/>
  <c r="G301" i="21"/>
  <c r="F301" i="21"/>
  <c r="H300" i="21"/>
  <c r="G300" i="21"/>
  <c r="F300" i="21"/>
  <c r="J299" i="21"/>
  <c r="H299" i="21"/>
  <c r="G299" i="21"/>
  <c r="F299" i="21"/>
  <c r="H298" i="21"/>
  <c r="G298" i="21"/>
  <c r="F298" i="21"/>
  <c r="H297" i="21"/>
  <c r="G297" i="21"/>
  <c r="F297" i="21"/>
  <c r="H296" i="21"/>
  <c r="G296" i="21"/>
  <c r="F296" i="21"/>
  <c r="J497" i="21"/>
  <c r="H497" i="21"/>
  <c r="G497" i="21"/>
  <c r="F497" i="21"/>
  <c r="H496" i="21"/>
  <c r="G496" i="21"/>
  <c r="F496" i="21"/>
  <c r="J495" i="21"/>
  <c r="H495" i="21"/>
  <c r="G495" i="21"/>
  <c r="F495" i="21"/>
  <c r="H494" i="21"/>
  <c r="G494" i="21"/>
  <c r="F494" i="21"/>
  <c r="J493" i="21"/>
  <c r="H493" i="21"/>
  <c r="G493" i="21"/>
  <c r="F493" i="21"/>
  <c r="J492" i="21"/>
  <c r="H492" i="21"/>
  <c r="G492" i="21"/>
  <c r="F492" i="21"/>
  <c r="J491" i="21"/>
  <c r="H491" i="21"/>
  <c r="G491" i="21"/>
  <c r="F491" i="21"/>
  <c r="H490" i="21"/>
  <c r="G490" i="21"/>
  <c r="F490" i="21"/>
  <c r="J489" i="21"/>
  <c r="H489" i="21"/>
  <c r="G489" i="21"/>
  <c r="F489" i="21"/>
  <c r="H488" i="21"/>
  <c r="G488" i="21"/>
  <c r="F488" i="21"/>
  <c r="J487" i="21"/>
  <c r="H487" i="21"/>
  <c r="G487" i="21"/>
  <c r="F487" i="21"/>
  <c r="H486" i="21"/>
  <c r="G486" i="21"/>
  <c r="F486" i="21"/>
  <c r="H485" i="21"/>
  <c r="G485" i="21"/>
  <c r="F485" i="21"/>
  <c r="H484" i="21"/>
  <c r="G484" i="21"/>
  <c r="F484" i="21"/>
  <c r="H483" i="21"/>
  <c r="G483" i="21"/>
  <c r="F483" i="21"/>
  <c r="H482" i="21"/>
  <c r="G482" i="21"/>
  <c r="F482" i="21"/>
  <c r="J481" i="21"/>
  <c r="H481" i="21"/>
  <c r="G481" i="21"/>
  <c r="F481" i="21"/>
  <c r="H480" i="21"/>
  <c r="G480" i="21"/>
  <c r="F480" i="21"/>
  <c r="H479" i="21"/>
  <c r="G479" i="21"/>
  <c r="F479" i="21"/>
  <c r="H478" i="21"/>
  <c r="G478" i="21"/>
  <c r="F478" i="21"/>
  <c r="J477" i="21"/>
  <c r="H477" i="21"/>
  <c r="G477" i="21"/>
  <c r="F477" i="21"/>
  <c r="H476" i="21"/>
  <c r="G476" i="21"/>
  <c r="F476" i="21"/>
  <c r="H475" i="21"/>
  <c r="G475" i="21"/>
  <c r="F475" i="21"/>
  <c r="H474" i="21"/>
  <c r="G474" i="21"/>
  <c r="F474" i="21"/>
  <c r="J473" i="21"/>
  <c r="H473" i="21"/>
  <c r="G473" i="21"/>
  <c r="F473" i="21"/>
  <c r="H472" i="21"/>
  <c r="G472" i="21"/>
  <c r="F472" i="21"/>
  <c r="J471" i="21"/>
  <c r="H471" i="21"/>
  <c r="G471" i="21"/>
  <c r="F471" i="21"/>
  <c r="H470" i="21"/>
  <c r="G470" i="21"/>
  <c r="F470" i="21"/>
  <c r="J469" i="21"/>
  <c r="H469" i="21"/>
  <c r="G469" i="21"/>
  <c r="F469" i="21"/>
  <c r="H468" i="21"/>
  <c r="G468" i="21"/>
  <c r="F468" i="21"/>
  <c r="J467" i="21"/>
  <c r="H467" i="21"/>
  <c r="G467" i="21"/>
  <c r="F467" i="21"/>
  <c r="H466" i="21"/>
  <c r="G466" i="21"/>
  <c r="F466" i="21"/>
  <c r="J465" i="21"/>
  <c r="H465" i="21"/>
  <c r="G465" i="21"/>
  <c r="F465" i="21"/>
  <c r="H464" i="21"/>
  <c r="G464" i="21"/>
  <c r="F464" i="21"/>
  <c r="J463" i="21"/>
  <c r="H463" i="21"/>
  <c r="G463" i="21"/>
  <c r="F463" i="21"/>
  <c r="H462" i="21"/>
  <c r="G462" i="21"/>
  <c r="F462" i="21"/>
  <c r="H461" i="21"/>
  <c r="G461" i="21"/>
  <c r="F461" i="21"/>
  <c r="H460" i="21"/>
  <c r="G460" i="21"/>
  <c r="F460" i="21"/>
  <c r="J459" i="21"/>
  <c r="H459" i="21"/>
  <c r="G459" i="21"/>
  <c r="F459" i="21"/>
  <c r="H458" i="21"/>
  <c r="G458" i="21"/>
  <c r="F458" i="21"/>
  <c r="H457" i="21"/>
  <c r="G457" i="21"/>
  <c r="F457" i="21"/>
  <c r="H456" i="21"/>
  <c r="G456" i="21"/>
  <c r="F456" i="21"/>
  <c r="H455" i="21"/>
  <c r="G455" i="21"/>
  <c r="F455" i="21"/>
  <c r="H454" i="21"/>
  <c r="G454" i="21"/>
  <c r="F454" i="21"/>
  <c r="H453" i="21"/>
  <c r="G453" i="21"/>
  <c r="F453" i="21"/>
  <c r="H452" i="21"/>
  <c r="G452" i="21"/>
  <c r="F452" i="21"/>
  <c r="H451" i="21"/>
  <c r="G451" i="21"/>
  <c r="F451" i="21"/>
  <c r="H450" i="21"/>
  <c r="G450" i="21"/>
  <c r="F450" i="21"/>
  <c r="H449" i="21"/>
  <c r="G449" i="21"/>
  <c r="F449" i="21"/>
  <c r="H448" i="21"/>
  <c r="G448" i="21"/>
  <c r="F448" i="21"/>
  <c r="H447" i="21"/>
  <c r="G447" i="21"/>
  <c r="F447" i="21"/>
  <c r="J446" i="21"/>
  <c r="H446" i="21"/>
  <c r="G446" i="21"/>
  <c r="F446" i="21"/>
  <c r="H445" i="21"/>
  <c r="G445" i="21"/>
  <c r="F445" i="21"/>
  <c r="J444" i="21"/>
  <c r="H444" i="21"/>
  <c r="G444" i="21"/>
  <c r="F444" i="21"/>
  <c r="H443" i="21"/>
  <c r="G443" i="21"/>
  <c r="F443" i="21"/>
  <c r="H442" i="21"/>
  <c r="G442" i="21"/>
  <c r="F442" i="21"/>
  <c r="H441" i="21"/>
  <c r="G441" i="21"/>
  <c r="F441" i="21"/>
  <c r="H440" i="21"/>
  <c r="G440" i="21"/>
  <c r="F440" i="21"/>
  <c r="H439" i="21"/>
  <c r="G439" i="21"/>
  <c r="F439" i="21"/>
  <c r="H438" i="21"/>
  <c r="G438" i="21"/>
  <c r="F438" i="21"/>
  <c r="H437" i="21"/>
  <c r="G437" i="21"/>
  <c r="F437" i="21"/>
  <c r="H436" i="21"/>
  <c r="G436" i="21"/>
  <c r="F436" i="21"/>
  <c r="H435" i="21"/>
  <c r="G435" i="21"/>
  <c r="F435" i="21"/>
  <c r="H434" i="21"/>
  <c r="G434" i="21"/>
  <c r="F434" i="21"/>
  <c r="J433" i="21"/>
  <c r="H433" i="21"/>
  <c r="G433" i="21"/>
  <c r="F433" i="21"/>
  <c r="H432" i="21"/>
  <c r="G432" i="21"/>
  <c r="F432" i="21"/>
  <c r="H431" i="21"/>
  <c r="G431" i="21"/>
  <c r="F431" i="21"/>
  <c r="H430" i="21"/>
  <c r="G430" i="21"/>
  <c r="F430" i="21"/>
  <c r="J429" i="21"/>
  <c r="H429" i="21"/>
  <c r="G429" i="21"/>
  <c r="F429" i="21"/>
  <c r="H428" i="21"/>
  <c r="G428" i="21"/>
  <c r="F428" i="21"/>
  <c r="H427" i="21"/>
  <c r="G427" i="21"/>
  <c r="F427" i="21"/>
  <c r="H426" i="21"/>
  <c r="G426" i="21"/>
  <c r="F426" i="21"/>
  <c r="J425" i="21"/>
  <c r="H425" i="21"/>
  <c r="G425" i="21"/>
  <c r="F425" i="21"/>
  <c r="H424" i="21"/>
  <c r="G424" i="21"/>
  <c r="F424" i="21"/>
  <c r="H423" i="21"/>
  <c r="G423" i="21"/>
  <c r="F423" i="21"/>
  <c r="H422" i="21"/>
  <c r="G422" i="21"/>
  <c r="F422" i="21"/>
  <c r="H421" i="21"/>
  <c r="G421" i="21"/>
  <c r="F421" i="21"/>
  <c r="H420" i="21"/>
  <c r="G420" i="21"/>
  <c r="F420" i="21"/>
  <c r="H419" i="21"/>
  <c r="G419" i="21"/>
  <c r="F419" i="21"/>
  <c r="H418" i="21"/>
  <c r="G418" i="21"/>
  <c r="F418" i="21"/>
  <c r="J417" i="21"/>
  <c r="H417" i="21"/>
  <c r="G417" i="21"/>
  <c r="F417" i="21"/>
  <c r="H416" i="21"/>
  <c r="G416" i="21"/>
  <c r="F416" i="21"/>
  <c r="H415" i="21"/>
  <c r="G415" i="21"/>
  <c r="F415" i="21"/>
  <c r="H414" i="21"/>
  <c r="G414" i="21"/>
  <c r="F414" i="21"/>
  <c r="J413" i="21"/>
  <c r="H413" i="21"/>
  <c r="G413" i="21"/>
  <c r="F413" i="21"/>
  <c r="H412" i="21"/>
  <c r="G412" i="21"/>
  <c r="F412" i="21"/>
  <c r="J411" i="21"/>
  <c r="H411" i="21"/>
  <c r="G411" i="21"/>
  <c r="F411" i="21"/>
  <c r="H410" i="21"/>
  <c r="G410" i="21"/>
  <c r="F410" i="21"/>
  <c r="H409" i="21"/>
  <c r="G409" i="21"/>
  <c r="F409" i="21"/>
  <c r="H408" i="21"/>
  <c r="G408" i="21"/>
  <c r="F408" i="21"/>
  <c r="J407" i="21"/>
  <c r="H407" i="21"/>
  <c r="G407" i="21"/>
  <c r="F407" i="21"/>
  <c r="H406" i="21"/>
  <c r="G406" i="21"/>
  <c r="F406" i="21"/>
  <c r="H405" i="21"/>
  <c r="G405" i="21"/>
  <c r="F405" i="21"/>
  <c r="H404" i="21"/>
  <c r="G404" i="21"/>
  <c r="F404" i="21"/>
  <c r="J403" i="21"/>
  <c r="H403" i="21"/>
  <c r="G403" i="21"/>
  <c r="F403" i="21"/>
  <c r="H402" i="21"/>
  <c r="G402" i="21"/>
  <c r="F402" i="21"/>
  <c r="H401" i="21"/>
  <c r="G401" i="21"/>
  <c r="F401" i="21"/>
  <c r="H400" i="21"/>
  <c r="G400" i="21"/>
  <c r="F400" i="21"/>
  <c r="J399" i="21"/>
  <c r="H399" i="21"/>
  <c r="G399" i="21"/>
  <c r="F399" i="21"/>
  <c r="H398" i="21"/>
  <c r="G398" i="21"/>
  <c r="F398" i="21"/>
  <c r="H397" i="21"/>
  <c r="G397" i="21"/>
  <c r="F397" i="21"/>
  <c r="H295" i="21"/>
  <c r="G295" i="21"/>
  <c r="F295" i="21"/>
  <c r="J294" i="21"/>
  <c r="H294" i="21"/>
  <c r="G294" i="21"/>
  <c r="F294" i="21"/>
  <c r="P293" i="21"/>
  <c r="H293" i="21"/>
  <c r="G293" i="21"/>
  <c r="F293" i="21"/>
  <c r="H292" i="21"/>
  <c r="G292" i="21"/>
  <c r="F292" i="21"/>
  <c r="P291" i="21"/>
  <c r="H291" i="21"/>
  <c r="G291" i="21"/>
  <c r="F291" i="21"/>
  <c r="J290" i="21"/>
  <c r="H290" i="21"/>
  <c r="G290" i="21"/>
  <c r="F290" i="21"/>
  <c r="J289" i="21"/>
  <c r="H289" i="21"/>
  <c r="G289" i="21"/>
  <c r="F289" i="21"/>
  <c r="H288" i="21"/>
  <c r="G288" i="21"/>
  <c r="F288" i="21"/>
  <c r="H287" i="21"/>
  <c r="G287" i="21"/>
  <c r="F287" i="21"/>
  <c r="J286" i="21"/>
  <c r="K286" i="21" s="1"/>
  <c r="H286" i="21"/>
  <c r="G286" i="21"/>
  <c r="F286" i="21"/>
  <c r="J285" i="21"/>
  <c r="H285" i="21"/>
  <c r="G285" i="21"/>
  <c r="F285" i="21"/>
  <c r="H284" i="21"/>
  <c r="G284" i="21"/>
  <c r="F284" i="21"/>
  <c r="H283" i="21"/>
  <c r="G283" i="21"/>
  <c r="F283" i="21"/>
  <c r="H282" i="21"/>
  <c r="G282" i="21"/>
  <c r="F282" i="21"/>
  <c r="H281" i="21"/>
  <c r="G281" i="21"/>
  <c r="F281" i="21"/>
  <c r="H280" i="21"/>
  <c r="G280" i="21"/>
  <c r="F280" i="21"/>
  <c r="H279" i="21"/>
  <c r="G279" i="21"/>
  <c r="F279" i="21"/>
  <c r="J278" i="21"/>
  <c r="H278" i="21"/>
  <c r="G278" i="21"/>
  <c r="F278" i="21"/>
  <c r="P277" i="21"/>
  <c r="H277" i="21"/>
  <c r="G277" i="21"/>
  <c r="F277" i="21"/>
  <c r="H276" i="21"/>
  <c r="G276" i="21"/>
  <c r="F276" i="21"/>
  <c r="H275" i="21"/>
  <c r="G275" i="21"/>
  <c r="F275" i="21"/>
  <c r="H274" i="21"/>
  <c r="G274" i="21"/>
  <c r="F274" i="21"/>
  <c r="H273" i="21"/>
  <c r="G273" i="21"/>
  <c r="F273" i="21"/>
  <c r="H272" i="21"/>
  <c r="G272" i="21"/>
  <c r="F272" i="21"/>
  <c r="H271" i="21"/>
  <c r="G271" i="21"/>
  <c r="F271" i="21"/>
  <c r="H270" i="21"/>
  <c r="G270" i="21"/>
  <c r="F270" i="21"/>
  <c r="P269" i="21"/>
  <c r="H269" i="21"/>
  <c r="G269" i="21"/>
  <c r="F269" i="21"/>
  <c r="H268" i="21"/>
  <c r="G268" i="21"/>
  <c r="F268" i="21"/>
  <c r="J267" i="21"/>
  <c r="K267" i="21" s="1"/>
  <c r="H267" i="21"/>
  <c r="G267" i="21"/>
  <c r="F267" i="21"/>
  <c r="J266" i="21"/>
  <c r="M266" i="21" s="1"/>
  <c r="R266" i="21" s="1"/>
  <c r="H266" i="21"/>
  <c r="G266" i="21"/>
  <c r="F266" i="21"/>
  <c r="P265" i="21"/>
  <c r="H265" i="21"/>
  <c r="G265" i="21"/>
  <c r="F265" i="21"/>
  <c r="H264" i="21"/>
  <c r="G264" i="21"/>
  <c r="F264" i="21"/>
  <c r="H263" i="21"/>
  <c r="G263" i="21"/>
  <c r="F263" i="21"/>
  <c r="J262" i="21"/>
  <c r="M262" i="21" s="1"/>
  <c r="R262" i="21" s="1"/>
  <c r="H262" i="21"/>
  <c r="G262" i="21"/>
  <c r="F262" i="21"/>
  <c r="P261" i="21"/>
  <c r="H261" i="21"/>
  <c r="G261" i="21"/>
  <c r="F261" i="21"/>
  <c r="H260" i="21"/>
  <c r="G260" i="21"/>
  <c r="F260" i="21"/>
  <c r="P259" i="21"/>
  <c r="H259" i="21"/>
  <c r="G259" i="21"/>
  <c r="F259" i="21"/>
  <c r="H258" i="21"/>
  <c r="G258" i="21"/>
  <c r="F258" i="21"/>
  <c r="J257" i="21"/>
  <c r="H257" i="21"/>
  <c r="G257" i="21"/>
  <c r="F257" i="21"/>
  <c r="H256" i="21"/>
  <c r="G256" i="21"/>
  <c r="F256" i="21"/>
  <c r="H255" i="21"/>
  <c r="G255" i="21"/>
  <c r="F255" i="21"/>
  <c r="H254" i="21"/>
  <c r="G254" i="21"/>
  <c r="F254" i="21"/>
  <c r="H253" i="21"/>
  <c r="G253" i="21"/>
  <c r="F253" i="21"/>
  <c r="H252" i="21"/>
  <c r="G252" i="21"/>
  <c r="F252" i="21"/>
  <c r="H251" i="21"/>
  <c r="G251" i="21"/>
  <c r="F251" i="21"/>
  <c r="H250" i="21"/>
  <c r="G250" i="21"/>
  <c r="F250" i="21"/>
  <c r="P249" i="21"/>
  <c r="H249" i="21"/>
  <c r="G249" i="21"/>
  <c r="F249" i="21"/>
  <c r="H248" i="21"/>
  <c r="G248" i="21"/>
  <c r="F248" i="21"/>
  <c r="P247" i="21"/>
  <c r="H247" i="21"/>
  <c r="G247" i="21"/>
  <c r="F247" i="21"/>
  <c r="H246" i="21"/>
  <c r="G246" i="21"/>
  <c r="F246" i="21"/>
  <c r="P245" i="21"/>
  <c r="H245" i="21"/>
  <c r="G245" i="21"/>
  <c r="F245" i="21"/>
  <c r="P244" i="21"/>
  <c r="H244" i="21"/>
  <c r="G244" i="21"/>
  <c r="F244" i="21"/>
  <c r="H243" i="21"/>
  <c r="G243" i="21"/>
  <c r="F243" i="21"/>
  <c r="H242" i="21"/>
  <c r="G242" i="21"/>
  <c r="F242" i="21"/>
  <c r="J241" i="21"/>
  <c r="H241" i="21"/>
  <c r="G241" i="21"/>
  <c r="F241" i="21"/>
  <c r="P240" i="21"/>
  <c r="H240" i="21"/>
  <c r="G240" i="21"/>
  <c r="F240" i="21"/>
  <c r="H239" i="21"/>
  <c r="G239" i="21"/>
  <c r="F239" i="21"/>
  <c r="P238" i="21"/>
  <c r="H238" i="21"/>
  <c r="G238" i="21"/>
  <c r="F238" i="21"/>
  <c r="H237" i="21"/>
  <c r="G237" i="21"/>
  <c r="F237" i="21"/>
  <c r="J236" i="21"/>
  <c r="H236" i="21"/>
  <c r="G236" i="21"/>
  <c r="F236" i="21"/>
  <c r="P235" i="21"/>
  <c r="H235" i="21"/>
  <c r="G235" i="21"/>
  <c r="F235" i="21"/>
  <c r="P234" i="21"/>
  <c r="H234" i="21"/>
  <c r="G234" i="21"/>
  <c r="F234" i="21"/>
  <c r="P233" i="21"/>
  <c r="H233" i="21"/>
  <c r="G233" i="21"/>
  <c r="F233" i="21"/>
  <c r="H232" i="21"/>
  <c r="G232" i="21"/>
  <c r="F232" i="21"/>
  <c r="P231" i="21"/>
  <c r="H231" i="21"/>
  <c r="G231" i="21"/>
  <c r="F231" i="21"/>
  <c r="H230" i="21"/>
  <c r="G230" i="21"/>
  <c r="F230" i="21"/>
  <c r="P229" i="21"/>
  <c r="H229" i="21"/>
  <c r="G229" i="21"/>
  <c r="F229" i="21"/>
  <c r="H228" i="21"/>
  <c r="G228" i="21"/>
  <c r="F228" i="21"/>
  <c r="H227" i="21"/>
  <c r="G227" i="21"/>
  <c r="F227" i="21"/>
  <c r="H226" i="21"/>
  <c r="G226" i="21"/>
  <c r="F226" i="21"/>
  <c r="P225" i="21"/>
  <c r="H225" i="21"/>
  <c r="G225" i="21"/>
  <c r="F225" i="21"/>
  <c r="H224" i="21"/>
  <c r="G224" i="21"/>
  <c r="F224" i="21"/>
  <c r="J223" i="21"/>
  <c r="H223" i="21"/>
  <c r="G223" i="21"/>
  <c r="F223" i="21"/>
  <c r="H222" i="21"/>
  <c r="G222" i="21"/>
  <c r="F222" i="21"/>
  <c r="P221" i="21"/>
  <c r="H221" i="21"/>
  <c r="G221" i="21"/>
  <c r="F221" i="21"/>
  <c r="H220" i="21"/>
  <c r="G220" i="21"/>
  <c r="F220" i="21"/>
  <c r="H219" i="21"/>
  <c r="G219" i="21"/>
  <c r="F219" i="21"/>
  <c r="H218" i="21"/>
  <c r="G218" i="21"/>
  <c r="F218" i="21"/>
  <c r="P217" i="21"/>
  <c r="H217" i="21"/>
  <c r="G217" i="21"/>
  <c r="F217" i="21"/>
  <c r="H216" i="21"/>
  <c r="G216" i="21"/>
  <c r="F216" i="21"/>
  <c r="J215" i="21"/>
  <c r="H215" i="21"/>
  <c r="G215" i="21"/>
  <c r="F215" i="21"/>
  <c r="H214" i="21"/>
  <c r="G214" i="21"/>
  <c r="F214" i="21"/>
  <c r="P213" i="21"/>
  <c r="H213" i="21"/>
  <c r="G213" i="21"/>
  <c r="F213" i="21"/>
  <c r="H212" i="21"/>
  <c r="G212" i="21"/>
  <c r="F212" i="21"/>
  <c r="H211" i="21"/>
  <c r="G211" i="21"/>
  <c r="F211" i="21"/>
  <c r="H210" i="21"/>
  <c r="G210" i="21"/>
  <c r="F210" i="21"/>
  <c r="P209" i="21"/>
  <c r="H209" i="21"/>
  <c r="G209" i="21"/>
  <c r="F209" i="21"/>
  <c r="H208" i="21"/>
  <c r="G208" i="21"/>
  <c r="F208" i="21"/>
  <c r="J207" i="21"/>
  <c r="H207" i="21"/>
  <c r="G207" i="21"/>
  <c r="F207" i="21"/>
  <c r="H206" i="21"/>
  <c r="G206" i="21"/>
  <c r="F206" i="21"/>
  <c r="P205" i="21"/>
  <c r="H205" i="21"/>
  <c r="G205" i="21"/>
  <c r="F205" i="21"/>
  <c r="H204" i="21"/>
  <c r="G204" i="21"/>
  <c r="F204" i="21"/>
  <c r="H203" i="21"/>
  <c r="G203" i="21"/>
  <c r="F203" i="21"/>
  <c r="P202" i="21"/>
  <c r="H202" i="21"/>
  <c r="G202" i="21"/>
  <c r="F202" i="21"/>
  <c r="P201" i="21"/>
  <c r="H201" i="21"/>
  <c r="G201" i="21"/>
  <c r="F201" i="21"/>
  <c r="H200" i="21"/>
  <c r="G200" i="21"/>
  <c r="F200" i="21"/>
  <c r="J199" i="21"/>
  <c r="K199" i="21" s="1"/>
  <c r="H199" i="21"/>
  <c r="G199" i="21"/>
  <c r="F199" i="21"/>
  <c r="P198" i="21"/>
  <c r="H198" i="21"/>
  <c r="G198" i="21"/>
  <c r="F198" i="21"/>
  <c r="H197" i="21"/>
  <c r="G197" i="21"/>
  <c r="F197" i="21"/>
  <c r="J196" i="21"/>
  <c r="K196" i="21" s="1"/>
  <c r="H196" i="21"/>
  <c r="G196" i="21"/>
  <c r="F196" i="21"/>
  <c r="J195" i="21"/>
  <c r="H195" i="21"/>
  <c r="G195" i="21"/>
  <c r="F195" i="21"/>
  <c r="H194" i="21"/>
  <c r="G194" i="21"/>
  <c r="F194" i="21"/>
  <c r="H193" i="21"/>
  <c r="G193" i="21"/>
  <c r="F193" i="21"/>
  <c r="H192" i="21"/>
  <c r="G192" i="21"/>
  <c r="F192" i="21"/>
  <c r="J191" i="21"/>
  <c r="M191" i="21" s="1"/>
  <c r="R191" i="21" s="1"/>
  <c r="H191" i="21"/>
  <c r="G191" i="21"/>
  <c r="F191" i="21"/>
  <c r="H190" i="21"/>
  <c r="G190" i="21"/>
  <c r="F190" i="21"/>
  <c r="H189" i="21"/>
  <c r="G189" i="21"/>
  <c r="F189" i="21"/>
  <c r="P188" i="21"/>
  <c r="H188" i="21"/>
  <c r="G188" i="21"/>
  <c r="F188" i="21"/>
  <c r="J187" i="21"/>
  <c r="H187" i="21"/>
  <c r="G187" i="21"/>
  <c r="F187" i="21"/>
  <c r="P186" i="21"/>
  <c r="H186" i="21"/>
  <c r="G186" i="21"/>
  <c r="F186" i="21"/>
  <c r="P185" i="21"/>
  <c r="H185" i="21"/>
  <c r="G185" i="21"/>
  <c r="F185" i="21"/>
  <c r="H184" i="21"/>
  <c r="G184" i="21"/>
  <c r="F184" i="21"/>
  <c r="H183" i="21"/>
  <c r="G183" i="21"/>
  <c r="F183" i="21"/>
  <c r="P182" i="21"/>
  <c r="H182" i="21"/>
  <c r="G182" i="21"/>
  <c r="F182" i="21"/>
  <c r="H181" i="21"/>
  <c r="G181" i="21"/>
  <c r="F181" i="21"/>
  <c r="P180" i="21"/>
  <c r="H180" i="21"/>
  <c r="G180" i="21"/>
  <c r="F180" i="21"/>
  <c r="H179" i="21"/>
  <c r="G179" i="21"/>
  <c r="F179" i="21"/>
  <c r="H178" i="21"/>
  <c r="G178" i="21"/>
  <c r="F178" i="21"/>
  <c r="H177" i="21"/>
  <c r="G177" i="21"/>
  <c r="F177" i="21"/>
  <c r="H176" i="21"/>
  <c r="G176" i="21"/>
  <c r="F176" i="21"/>
  <c r="J175" i="21"/>
  <c r="K175" i="21" s="1"/>
  <c r="H175" i="21"/>
  <c r="G175" i="21"/>
  <c r="F175" i="21"/>
  <c r="J174" i="21"/>
  <c r="H174" i="21"/>
  <c r="G174" i="21"/>
  <c r="F174" i="21"/>
  <c r="H173" i="21"/>
  <c r="G173" i="21"/>
  <c r="F173" i="21"/>
  <c r="H172" i="21"/>
  <c r="G172" i="21"/>
  <c r="F172" i="21"/>
  <c r="H171" i="21"/>
  <c r="G171" i="21"/>
  <c r="F171" i="21"/>
  <c r="H170" i="21"/>
  <c r="G170" i="21"/>
  <c r="F170" i="21"/>
  <c r="H169" i="21"/>
  <c r="G169" i="21"/>
  <c r="F169" i="21"/>
  <c r="H168" i="21"/>
  <c r="G168" i="21"/>
  <c r="F168" i="21"/>
  <c r="J167" i="21"/>
  <c r="M167" i="21" s="1"/>
  <c r="R167" i="21" s="1"/>
  <c r="H167" i="21"/>
  <c r="G167" i="21"/>
  <c r="F167" i="21"/>
  <c r="H166" i="21"/>
  <c r="G166" i="21"/>
  <c r="F166" i="21"/>
  <c r="H165" i="21"/>
  <c r="G165" i="21"/>
  <c r="F165" i="21"/>
  <c r="H164" i="21"/>
  <c r="G164" i="21"/>
  <c r="F164" i="21"/>
  <c r="H163" i="21"/>
  <c r="G163" i="21"/>
  <c r="F163" i="21"/>
  <c r="J162" i="21"/>
  <c r="H162" i="21"/>
  <c r="G162" i="21"/>
  <c r="F162" i="21"/>
  <c r="J161" i="21"/>
  <c r="H161" i="21"/>
  <c r="G161" i="21"/>
  <c r="F161" i="21"/>
  <c r="H160" i="21"/>
  <c r="G160" i="21"/>
  <c r="F160" i="21"/>
  <c r="J159" i="21"/>
  <c r="M159" i="21" s="1"/>
  <c r="R159" i="21" s="1"/>
  <c r="H159" i="21"/>
  <c r="G159" i="21"/>
  <c r="F159" i="21"/>
  <c r="J158" i="21"/>
  <c r="H158" i="21"/>
  <c r="G158" i="21"/>
  <c r="F158" i="21"/>
  <c r="P157" i="21"/>
  <c r="H157" i="21"/>
  <c r="G157" i="21"/>
  <c r="F157" i="21"/>
  <c r="H156" i="21"/>
  <c r="G156" i="21"/>
  <c r="F156" i="21"/>
  <c r="P155" i="21"/>
  <c r="H155" i="21"/>
  <c r="G155" i="21"/>
  <c r="F155" i="21"/>
  <c r="H154" i="21"/>
  <c r="G154" i="21"/>
  <c r="F154" i="21"/>
  <c r="H153" i="21"/>
  <c r="G153" i="21"/>
  <c r="F153" i="21"/>
  <c r="J152" i="21"/>
  <c r="K152" i="21" s="1"/>
  <c r="H152" i="21"/>
  <c r="G152" i="21"/>
  <c r="F152" i="21"/>
  <c r="H151" i="21"/>
  <c r="G151" i="21"/>
  <c r="F151" i="21"/>
  <c r="H150" i="21"/>
  <c r="G150" i="21"/>
  <c r="F150" i="21"/>
  <c r="J149" i="21"/>
  <c r="K149" i="21" s="1"/>
  <c r="H149" i="21"/>
  <c r="G149" i="21"/>
  <c r="F149" i="21"/>
  <c r="H148" i="21"/>
  <c r="G148" i="21"/>
  <c r="F148" i="21"/>
  <c r="H147" i="21"/>
  <c r="G147" i="21"/>
  <c r="F147" i="21"/>
  <c r="P146" i="21"/>
  <c r="H146" i="21"/>
  <c r="G146" i="21"/>
  <c r="F146" i="21"/>
  <c r="H145" i="21"/>
  <c r="G145" i="21"/>
  <c r="F145" i="21"/>
  <c r="J144" i="21"/>
  <c r="H144" i="21"/>
  <c r="G144" i="21"/>
  <c r="F144" i="21"/>
  <c r="H143" i="21"/>
  <c r="G143" i="21"/>
  <c r="F143" i="21"/>
  <c r="P142" i="21"/>
  <c r="H142" i="21"/>
  <c r="G142" i="21"/>
  <c r="F142" i="21"/>
  <c r="H141" i="21"/>
  <c r="G141" i="21"/>
  <c r="F141" i="21"/>
  <c r="H140" i="21"/>
  <c r="G140" i="21"/>
  <c r="F140" i="21"/>
  <c r="H139" i="21"/>
  <c r="G139" i="21"/>
  <c r="F139" i="21"/>
  <c r="H138" i="21"/>
  <c r="G138" i="21"/>
  <c r="F138" i="21"/>
  <c r="H137" i="21"/>
  <c r="G137" i="21"/>
  <c r="F137" i="21"/>
  <c r="J136" i="21"/>
  <c r="H136" i="21"/>
  <c r="G136" i="21"/>
  <c r="F136" i="21"/>
  <c r="H135" i="21"/>
  <c r="G135" i="21"/>
  <c r="F135" i="21"/>
  <c r="P134" i="21"/>
  <c r="H134" i="21"/>
  <c r="G134" i="21"/>
  <c r="F134" i="21"/>
  <c r="H133" i="21"/>
  <c r="G133" i="21"/>
  <c r="F133" i="21"/>
  <c r="H132" i="21"/>
  <c r="G132" i="21"/>
  <c r="F132" i="21"/>
  <c r="H131" i="21"/>
  <c r="G131" i="21"/>
  <c r="F131" i="21"/>
  <c r="P130" i="21"/>
  <c r="H130" i="21"/>
  <c r="G130" i="21"/>
  <c r="F130" i="21"/>
  <c r="H129" i="21"/>
  <c r="G129" i="21"/>
  <c r="F129" i="21"/>
  <c r="J128" i="21"/>
  <c r="H128" i="21"/>
  <c r="G128" i="21"/>
  <c r="F128" i="21"/>
  <c r="H127" i="21"/>
  <c r="G127" i="21"/>
  <c r="F127" i="21"/>
  <c r="P126" i="21"/>
  <c r="H126" i="21"/>
  <c r="G126" i="21"/>
  <c r="F126" i="21"/>
  <c r="H125" i="21"/>
  <c r="G125" i="21"/>
  <c r="F125" i="21"/>
  <c r="H124" i="21"/>
  <c r="G124" i="21"/>
  <c r="F124" i="21"/>
  <c r="H123" i="21"/>
  <c r="G123" i="21"/>
  <c r="F123" i="21"/>
  <c r="P122" i="21"/>
  <c r="H122" i="21"/>
  <c r="G122" i="21"/>
  <c r="F122" i="21"/>
  <c r="H121" i="21"/>
  <c r="G121" i="21"/>
  <c r="F121" i="21"/>
  <c r="P120" i="21"/>
  <c r="H120" i="21"/>
  <c r="G120" i="21"/>
  <c r="F120" i="21"/>
  <c r="H119" i="21"/>
  <c r="G119" i="21"/>
  <c r="F119" i="21"/>
  <c r="H118" i="21"/>
  <c r="G118" i="21"/>
  <c r="F118" i="21"/>
  <c r="H117" i="21"/>
  <c r="G117" i="21"/>
  <c r="F117" i="21"/>
  <c r="H116" i="21"/>
  <c r="G116" i="21"/>
  <c r="F116" i="21"/>
  <c r="H115" i="21"/>
  <c r="G115" i="21"/>
  <c r="F115" i="21"/>
  <c r="H114" i="21"/>
  <c r="G114" i="21"/>
  <c r="F114" i="21"/>
  <c r="H113" i="21"/>
  <c r="G113" i="21"/>
  <c r="F113" i="21"/>
  <c r="H112" i="21"/>
  <c r="G112" i="21"/>
  <c r="F112" i="21"/>
  <c r="H111" i="21"/>
  <c r="G111" i="21"/>
  <c r="F111" i="21"/>
  <c r="P110" i="21"/>
  <c r="H110" i="21"/>
  <c r="G110" i="21"/>
  <c r="F110" i="21"/>
  <c r="H109" i="21"/>
  <c r="G109" i="21"/>
  <c r="F109" i="21"/>
  <c r="P108" i="21"/>
  <c r="H108" i="21"/>
  <c r="G108" i="21"/>
  <c r="F108" i="21"/>
  <c r="J107" i="21"/>
  <c r="H107" i="21"/>
  <c r="G107" i="21"/>
  <c r="F107" i="21"/>
  <c r="H106" i="21"/>
  <c r="G106" i="21"/>
  <c r="F106" i="21"/>
  <c r="H105" i="21"/>
  <c r="G105" i="21"/>
  <c r="F105" i="21"/>
  <c r="P104" i="21"/>
  <c r="H104" i="21"/>
  <c r="G104" i="21"/>
  <c r="F104" i="21"/>
  <c r="J103" i="21"/>
  <c r="K103" i="21" s="1"/>
  <c r="H103" i="21"/>
  <c r="G103" i="21"/>
  <c r="F103" i="21"/>
  <c r="H102" i="21"/>
  <c r="G102" i="21"/>
  <c r="F102" i="21"/>
  <c r="P101" i="21"/>
  <c r="H101" i="21"/>
  <c r="G101" i="21"/>
  <c r="F101" i="21"/>
  <c r="H100" i="21"/>
  <c r="G100" i="21"/>
  <c r="F100" i="21"/>
  <c r="P99" i="21"/>
  <c r="H99" i="21"/>
  <c r="G99" i="21"/>
  <c r="F99" i="21"/>
  <c r="H98" i="21"/>
  <c r="G98" i="21"/>
  <c r="F98" i="21"/>
  <c r="H97" i="21"/>
  <c r="G97" i="21"/>
  <c r="F97" i="21"/>
  <c r="H96" i="21"/>
  <c r="G96" i="21"/>
  <c r="F96" i="21"/>
  <c r="P95" i="21"/>
  <c r="H95" i="21"/>
  <c r="G95" i="21"/>
  <c r="F95" i="21"/>
  <c r="H94" i="21"/>
  <c r="G94" i="21"/>
  <c r="F94" i="21"/>
  <c r="H93" i="21"/>
  <c r="G93" i="21"/>
  <c r="F93" i="21"/>
  <c r="P92" i="21"/>
  <c r="H92" i="21"/>
  <c r="G92" i="21"/>
  <c r="F92" i="21"/>
  <c r="P91" i="21"/>
  <c r="H91" i="21"/>
  <c r="G91" i="21"/>
  <c r="F91" i="21"/>
  <c r="H90" i="21"/>
  <c r="G90" i="21"/>
  <c r="F90" i="21"/>
  <c r="J89" i="21"/>
  <c r="H89" i="21"/>
  <c r="G89" i="21"/>
  <c r="F89" i="21"/>
  <c r="J88" i="21"/>
  <c r="H88" i="21"/>
  <c r="G88" i="21"/>
  <c r="F88" i="21"/>
  <c r="J87" i="21"/>
  <c r="H87" i="21"/>
  <c r="G87" i="21"/>
  <c r="F87" i="21"/>
  <c r="P86" i="21"/>
  <c r="H86" i="21"/>
  <c r="G86" i="21"/>
  <c r="F86" i="21"/>
  <c r="H85" i="21"/>
  <c r="G85" i="21"/>
  <c r="F85" i="21"/>
  <c r="J84" i="21"/>
  <c r="K84" i="21" s="1"/>
  <c r="H84" i="21"/>
  <c r="G84" i="21"/>
  <c r="F84" i="21"/>
  <c r="H83" i="21"/>
  <c r="G83" i="21"/>
  <c r="F83" i="21"/>
  <c r="P82" i="21"/>
  <c r="H82" i="21"/>
  <c r="G82" i="21"/>
  <c r="F82" i="21"/>
  <c r="H81" i="21"/>
  <c r="G81" i="21"/>
  <c r="F81" i="21"/>
  <c r="J80" i="21"/>
  <c r="K80" i="21" s="1"/>
  <c r="H80" i="21"/>
  <c r="G80" i="21"/>
  <c r="F80" i="21"/>
  <c r="P79" i="21"/>
  <c r="H79" i="21"/>
  <c r="G79" i="21"/>
  <c r="F79" i="21"/>
  <c r="H78" i="21"/>
  <c r="G78" i="21"/>
  <c r="F78" i="21"/>
  <c r="H77" i="21"/>
  <c r="G77" i="21"/>
  <c r="F77" i="21"/>
  <c r="H76" i="21"/>
  <c r="G76" i="21"/>
  <c r="F76" i="21"/>
  <c r="H75" i="21"/>
  <c r="G75" i="21"/>
  <c r="F75" i="21"/>
  <c r="H74" i="21"/>
  <c r="G74" i="21"/>
  <c r="F74" i="21"/>
  <c r="H73" i="21"/>
  <c r="G73" i="21"/>
  <c r="F73" i="21"/>
  <c r="H72" i="21"/>
  <c r="G72" i="21"/>
  <c r="F72" i="21"/>
  <c r="H71" i="21"/>
  <c r="G71" i="21"/>
  <c r="F71" i="21"/>
  <c r="J70" i="21"/>
  <c r="K70" i="21" s="1"/>
  <c r="H70" i="21"/>
  <c r="G70" i="21"/>
  <c r="F70" i="21"/>
  <c r="H69" i="21"/>
  <c r="G69" i="21"/>
  <c r="F69" i="21"/>
  <c r="H68" i="21"/>
  <c r="G68" i="21"/>
  <c r="F68" i="21"/>
  <c r="H67" i="21"/>
  <c r="G67" i="21"/>
  <c r="F67" i="21"/>
  <c r="J66" i="21"/>
  <c r="H66" i="21"/>
  <c r="G66" i="21"/>
  <c r="F66" i="21"/>
  <c r="J65" i="21"/>
  <c r="H65" i="21"/>
  <c r="G65" i="21"/>
  <c r="F65" i="21"/>
  <c r="H64" i="21"/>
  <c r="G64" i="21"/>
  <c r="F64" i="21"/>
  <c r="H63" i="21"/>
  <c r="G63" i="21"/>
  <c r="F63" i="21"/>
  <c r="J62" i="21"/>
  <c r="M62" i="21" s="1"/>
  <c r="R62" i="21" s="1"/>
  <c r="H62" i="21"/>
  <c r="G62" i="21"/>
  <c r="F62" i="21"/>
  <c r="H61" i="21"/>
  <c r="G61" i="21"/>
  <c r="F61" i="21"/>
  <c r="H60" i="21"/>
  <c r="G60" i="21"/>
  <c r="F60" i="21"/>
  <c r="H59" i="21"/>
  <c r="G59" i="21"/>
  <c r="F59" i="21"/>
  <c r="J58" i="21"/>
  <c r="H58" i="21"/>
  <c r="G58" i="21"/>
  <c r="F58" i="21"/>
  <c r="H57" i="21"/>
  <c r="G57" i="21"/>
  <c r="F57" i="21"/>
  <c r="J56" i="21"/>
  <c r="K56" i="21" s="1"/>
  <c r="H56" i="21"/>
  <c r="G56" i="21"/>
  <c r="F56" i="21"/>
  <c r="J55" i="21"/>
  <c r="H55" i="21"/>
  <c r="G55" i="21"/>
  <c r="F55" i="21"/>
  <c r="P54" i="21"/>
  <c r="H54" i="21"/>
  <c r="G54" i="21"/>
  <c r="F54" i="21"/>
  <c r="H53" i="21"/>
  <c r="G53" i="21"/>
  <c r="F53" i="21"/>
  <c r="P52" i="21"/>
  <c r="H52" i="21"/>
  <c r="G52" i="21"/>
  <c r="F52" i="21"/>
  <c r="H51" i="21"/>
  <c r="G51" i="21"/>
  <c r="F51" i="21"/>
  <c r="H50" i="21"/>
  <c r="G50" i="21"/>
  <c r="F50" i="21"/>
  <c r="H49" i="21"/>
  <c r="G49" i="21"/>
  <c r="F49" i="21"/>
  <c r="H48" i="21"/>
  <c r="G48" i="21"/>
  <c r="F48" i="21"/>
  <c r="J47" i="21"/>
  <c r="M47" i="21" s="1"/>
  <c r="R47" i="21" s="1"/>
  <c r="H47" i="21"/>
  <c r="G47" i="21"/>
  <c r="F47" i="21"/>
  <c r="H46" i="21"/>
  <c r="G46" i="21"/>
  <c r="F46" i="21"/>
  <c r="H45" i="21"/>
  <c r="G45" i="21"/>
  <c r="F45" i="21"/>
  <c r="H44" i="21"/>
  <c r="G44" i="21"/>
  <c r="F44" i="21"/>
  <c r="J43" i="21"/>
  <c r="H43" i="21"/>
  <c r="G43" i="21"/>
  <c r="F43" i="21"/>
  <c r="H42" i="21"/>
  <c r="G42" i="21"/>
  <c r="F42" i="21"/>
  <c r="H41" i="21"/>
  <c r="G41" i="21"/>
  <c r="F41" i="21"/>
  <c r="H40" i="21"/>
  <c r="G40" i="21"/>
  <c r="F40" i="21"/>
  <c r="J39" i="21"/>
  <c r="H39" i="21"/>
  <c r="G39" i="21"/>
  <c r="F39" i="21"/>
  <c r="H38" i="21"/>
  <c r="G38" i="21"/>
  <c r="F38" i="21"/>
  <c r="H37" i="21"/>
  <c r="G37" i="21"/>
  <c r="F37" i="21"/>
  <c r="H36" i="21"/>
  <c r="G36" i="21"/>
  <c r="F36" i="21"/>
  <c r="J35" i="21"/>
  <c r="H35" i="21"/>
  <c r="G35" i="21"/>
  <c r="F35" i="21"/>
  <c r="P34" i="21"/>
  <c r="H34" i="21"/>
  <c r="G34" i="21"/>
  <c r="F34" i="21"/>
  <c r="H33" i="21"/>
  <c r="G33" i="21"/>
  <c r="F33" i="21"/>
  <c r="H32" i="21"/>
  <c r="G32" i="21"/>
  <c r="F32" i="21"/>
  <c r="J31" i="21"/>
  <c r="K31" i="21" s="1"/>
  <c r="H31" i="21"/>
  <c r="G31" i="21"/>
  <c r="F31" i="21"/>
  <c r="H30" i="21"/>
  <c r="G30" i="21"/>
  <c r="F30" i="21"/>
  <c r="H29" i="21"/>
  <c r="G29" i="21"/>
  <c r="F29" i="21"/>
  <c r="P28" i="21"/>
  <c r="H28" i="21"/>
  <c r="G28" i="21"/>
  <c r="F28" i="21"/>
  <c r="J27" i="21"/>
  <c r="H27" i="21"/>
  <c r="G27" i="21"/>
  <c r="F27" i="21"/>
  <c r="H26" i="21"/>
  <c r="G26" i="21"/>
  <c r="F26" i="21"/>
  <c r="P25" i="21"/>
  <c r="H25" i="21"/>
  <c r="G25" i="21"/>
  <c r="F25" i="21"/>
  <c r="H24" i="21"/>
  <c r="G24" i="21"/>
  <c r="F24" i="21"/>
  <c r="J23" i="21"/>
  <c r="H23" i="21"/>
  <c r="G23" i="21"/>
  <c r="F23" i="21"/>
  <c r="H22" i="21"/>
  <c r="G22" i="21"/>
  <c r="F22" i="21"/>
  <c r="H21" i="21"/>
  <c r="G21" i="21"/>
  <c r="F21" i="21"/>
  <c r="P20" i="21"/>
  <c r="H20" i="21"/>
  <c r="G20" i="21"/>
  <c r="F20" i="21"/>
  <c r="H19" i="21"/>
  <c r="G19" i="21"/>
  <c r="F19" i="21"/>
  <c r="P18" i="21"/>
  <c r="H18" i="21"/>
  <c r="G18" i="21"/>
  <c r="F18" i="21"/>
  <c r="H17" i="21"/>
  <c r="G17" i="21"/>
  <c r="F17" i="21"/>
  <c r="H16" i="21"/>
  <c r="G16" i="21"/>
  <c r="F16" i="21"/>
  <c r="J15" i="21"/>
  <c r="K15" i="21" s="1"/>
  <c r="H15" i="21"/>
  <c r="G15" i="21"/>
  <c r="F15" i="21"/>
  <c r="H14" i="21"/>
  <c r="G14" i="21"/>
  <c r="F14" i="21"/>
  <c r="H13" i="21"/>
  <c r="G13" i="21"/>
  <c r="F13" i="21"/>
  <c r="P12" i="21"/>
  <c r="H12" i="21"/>
  <c r="G12" i="21"/>
  <c r="F12" i="21"/>
  <c r="H11" i="21"/>
  <c r="G11" i="21"/>
  <c r="F11" i="21"/>
  <c r="H10" i="21"/>
  <c r="G10" i="21"/>
  <c r="F10" i="21"/>
  <c r="H9" i="21"/>
  <c r="G9" i="21"/>
  <c r="F9" i="21"/>
  <c r="H8" i="21"/>
  <c r="G8" i="21"/>
  <c r="F8" i="21"/>
  <c r="J7" i="21"/>
  <c r="K7" i="21" s="1"/>
  <c r="H7" i="21"/>
  <c r="G7" i="21"/>
  <c r="F7" i="21"/>
  <c r="H6" i="21"/>
  <c r="G6" i="21"/>
  <c r="F6" i="21"/>
  <c r="J5" i="21"/>
  <c r="K5" i="21" s="1"/>
  <c r="H5" i="21"/>
  <c r="G5" i="21"/>
  <c r="F5" i="21"/>
  <c r="P4" i="21"/>
  <c r="H4" i="21"/>
  <c r="G4" i="21"/>
  <c r="F4" i="21"/>
  <c r="P3" i="21"/>
  <c r="H3" i="21"/>
  <c r="G3" i="21"/>
  <c r="F3" i="21"/>
  <c r="J2" i="21"/>
  <c r="K2" i="21" s="1"/>
  <c r="H2" i="21"/>
  <c r="G2" i="21"/>
  <c r="F2" i="21"/>
  <c r="M465" i="21" l="1"/>
  <c r="R465" i="21" s="1"/>
  <c r="M473" i="21"/>
  <c r="R473" i="21" s="1"/>
  <c r="M481" i="21"/>
  <c r="R481" i="21" s="1"/>
  <c r="K413" i="21"/>
  <c r="K429" i="21"/>
  <c r="K492" i="21"/>
  <c r="K299" i="21"/>
  <c r="K343" i="21"/>
  <c r="M345" i="21"/>
  <c r="R345" i="21" s="1"/>
  <c r="M425" i="21"/>
  <c r="R425" i="21" s="1"/>
  <c r="K446" i="21"/>
  <c r="K459" i="21"/>
  <c r="M469" i="21"/>
  <c r="R469" i="21" s="1"/>
  <c r="M477" i="21"/>
  <c r="R477" i="21" s="1"/>
  <c r="K433" i="21"/>
  <c r="M303" i="21"/>
  <c r="R303" i="21" s="1"/>
  <c r="K315" i="21"/>
  <c r="M334" i="21"/>
  <c r="R334" i="21" s="1"/>
  <c r="M335" i="21"/>
  <c r="R335" i="21" s="1"/>
  <c r="K350" i="21"/>
  <c r="J436" i="21"/>
  <c r="J448" i="21"/>
  <c r="J415" i="21"/>
  <c r="K303" i="21"/>
  <c r="P334" i="21"/>
  <c r="K425" i="21"/>
  <c r="J484" i="21"/>
  <c r="J338" i="21"/>
  <c r="P379" i="21"/>
  <c r="J409" i="21"/>
  <c r="J447" i="21"/>
  <c r="P489" i="21"/>
  <c r="J419" i="21"/>
  <c r="J450" i="21"/>
  <c r="P493" i="21"/>
  <c r="J342" i="21"/>
  <c r="M343" i="21"/>
  <c r="R343" i="21" s="1"/>
  <c r="M350" i="21"/>
  <c r="R350" i="21" s="1"/>
  <c r="J357" i="21"/>
  <c r="P395" i="21"/>
  <c r="P365" i="21"/>
  <c r="J456" i="21"/>
  <c r="J468" i="21"/>
  <c r="J397" i="21"/>
  <c r="J457" i="21"/>
  <c r="J306" i="21"/>
  <c r="P306" i="21" s="1"/>
  <c r="J313" i="21"/>
  <c r="K319" i="21"/>
  <c r="M319" i="21"/>
  <c r="R319" i="21" s="1"/>
  <c r="J337" i="21"/>
  <c r="P337" i="21" s="1"/>
  <c r="J354" i="21"/>
  <c r="J363" i="21"/>
  <c r="J371" i="21"/>
  <c r="J387" i="21"/>
  <c r="P424" i="21"/>
  <c r="J440" i="21"/>
  <c r="J443" i="21"/>
  <c r="J453" i="21"/>
  <c r="P453" i="21"/>
  <c r="J461" i="21"/>
  <c r="P461" i="21"/>
  <c r="J302" i="21"/>
  <c r="J327" i="21"/>
  <c r="P327" i="21" s="1"/>
  <c r="J331" i="21"/>
  <c r="K345" i="21"/>
  <c r="J351" i="21"/>
  <c r="K357" i="21"/>
  <c r="J424" i="21"/>
  <c r="J437" i="21"/>
  <c r="P437" i="21" s="1"/>
  <c r="J480" i="21"/>
  <c r="P494" i="21"/>
  <c r="J329" i="21"/>
  <c r="J375" i="21"/>
  <c r="J383" i="21"/>
  <c r="J391" i="21"/>
  <c r="J412" i="21"/>
  <c r="K463" i="21"/>
  <c r="M463" i="21"/>
  <c r="R463" i="21" s="1"/>
  <c r="J485" i="21"/>
  <c r="J298" i="21"/>
  <c r="P298" i="21" s="1"/>
  <c r="J311" i="21"/>
  <c r="J316" i="21"/>
  <c r="P340" i="21"/>
  <c r="J340" i="21"/>
  <c r="J348" i="21"/>
  <c r="J369" i="21"/>
  <c r="J377" i="21"/>
  <c r="J385" i="21"/>
  <c r="J393" i="21"/>
  <c r="K481" i="21"/>
  <c r="J488" i="21"/>
  <c r="J305" i="21"/>
  <c r="P305" i="21" s="1"/>
  <c r="J310" i="21"/>
  <c r="J318" i="21"/>
  <c r="J322" i="21"/>
  <c r="P322" i="21" s="1"/>
  <c r="J326" i="21"/>
  <c r="J332" i="21"/>
  <c r="K335" i="21"/>
  <c r="P345" i="21"/>
  <c r="P349" i="21"/>
  <c r="J353" i="21"/>
  <c r="J361" i="21"/>
  <c r="J367" i="21"/>
  <c r="J373" i="21"/>
  <c r="J381" i="21"/>
  <c r="J389" i="21"/>
  <c r="P465" i="21"/>
  <c r="J297" i="21"/>
  <c r="J300" i="21"/>
  <c r="J308" i="21"/>
  <c r="P308" i="21" s="1"/>
  <c r="J314" i="21"/>
  <c r="P314" i="21" s="1"/>
  <c r="J321" i="21"/>
  <c r="P321" i="21" s="1"/>
  <c r="J324" i="21"/>
  <c r="P324" i="21" s="1"/>
  <c r="J330" i="21"/>
  <c r="P330" i="21" s="1"/>
  <c r="J352" i="21"/>
  <c r="J400" i="21"/>
  <c r="P336" i="21"/>
  <c r="J336" i="21"/>
  <c r="J364" i="21"/>
  <c r="P364" i="21" s="1"/>
  <c r="J405" i="21"/>
  <c r="J416" i="21"/>
  <c r="P301" i="21"/>
  <c r="J301" i="21"/>
  <c r="J362" i="21"/>
  <c r="P362" i="21" s="1"/>
  <c r="J420" i="21"/>
  <c r="J307" i="21"/>
  <c r="J323" i="21"/>
  <c r="P323" i="21" s="1"/>
  <c r="J339" i="21"/>
  <c r="P304" i="21"/>
  <c r="J304" i="21"/>
  <c r="P320" i="21"/>
  <c r="J320" i="21"/>
  <c r="P317" i="21"/>
  <c r="J317" i="21"/>
  <c r="P333" i="21"/>
  <c r="J333" i="21"/>
  <c r="P355" i="21"/>
  <c r="J355" i="21"/>
  <c r="J421" i="21"/>
  <c r="P307" i="21"/>
  <c r="P339" i="21"/>
  <c r="J380" i="21"/>
  <c r="P380" i="21"/>
  <c r="J390" i="21"/>
  <c r="K417" i="21"/>
  <c r="M417" i="21"/>
  <c r="R417" i="21" s="1"/>
  <c r="M299" i="21"/>
  <c r="R299" i="21" s="1"/>
  <c r="P311" i="21"/>
  <c r="M315" i="21"/>
  <c r="R315" i="21" s="1"/>
  <c r="P343" i="21"/>
  <c r="M349" i="21"/>
  <c r="R349" i="21" s="1"/>
  <c r="K349" i="21"/>
  <c r="J359" i="21"/>
  <c r="P359" i="21" s="1"/>
  <c r="J366" i="21"/>
  <c r="P366" i="21"/>
  <c r="K379" i="21"/>
  <c r="M379" i="21"/>
  <c r="R379" i="21" s="1"/>
  <c r="P390" i="21"/>
  <c r="J392" i="21"/>
  <c r="P392" i="21" s="1"/>
  <c r="J394" i="21"/>
  <c r="P394" i="21"/>
  <c r="P299" i="21"/>
  <c r="P315" i="21"/>
  <c r="J358" i="21"/>
  <c r="P358" i="21" s="1"/>
  <c r="M365" i="21"/>
  <c r="R365" i="21" s="1"/>
  <c r="K365" i="21"/>
  <c r="J374" i="21"/>
  <c r="J396" i="21"/>
  <c r="P396" i="21" s="1"/>
  <c r="J296" i="21"/>
  <c r="P296" i="21" s="1"/>
  <c r="P303" i="21"/>
  <c r="J309" i="21"/>
  <c r="P309" i="21" s="1"/>
  <c r="J312" i="21"/>
  <c r="P312" i="21" s="1"/>
  <c r="P319" i="21"/>
  <c r="J325" i="21"/>
  <c r="P325" i="21" s="1"/>
  <c r="J328" i="21"/>
  <c r="P328" i="21" s="1"/>
  <c r="K334" i="21"/>
  <c r="P335" i="21"/>
  <c r="J341" i="21"/>
  <c r="P341" i="21" s="1"/>
  <c r="J344" i="21"/>
  <c r="P344" i="21" s="1"/>
  <c r="J346" i="21"/>
  <c r="P346" i="21" s="1"/>
  <c r="P347" i="21"/>
  <c r="J347" i="21"/>
  <c r="P356" i="21"/>
  <c r="J356" i="21"/>
  <c r="J360" i="21"/>
  <c r="P360" i="21" s="1"/>
  <c r="P374" i="21"/>
  <c r="J376" i="21"/>
  <c r="P376" i="21" s="1"/>
  <c r="J378" i="21"/>
  <c r="P378" i="21" s="1"/>
  <c r="K395" i="21"/>
  <c r="M395" i="21"/>
  <c r="R395" i="21" s="1"/>
  <c r="P350" i="21"/>
  <c r="J370" i="21"/>
  <c r="P370" i="21" s="1"/>
  <c r="J372" i="21"/>
  <c r="P372" i="21" s="1"/>
  <c r="J386" i="21"/>
  <c r="P386" i="21" s="1"/>
  <c r="J388" i="21"/>
  <c r="P388" i="21" s="1"/>
  <c r="P354" i="21"/>
  <c r="J368" i="21"/>
  <c r="P368" i="21" s="1"/>
  <c r="J382" i="21"/>
  <c r="P382" i="21" s="1"/>
  <c r="J384" i="21"/>
  <c r="P384" i="21" s="1"/>
  <c r="M444" i="21"/>
  <c r="R444" i="21" s="1"/>
  <c r="K444" i="21"/>
  <c r="K467" i="21"/>
  <c r="M467" i="21"/>
  <c r="R467" i="21" s="1"/>
  <c r="P469" i="21"/>
  <c r="P473" i="21"/>
  <c r="J401" i="21"/>
  <c r="P401" i="21" s="1"/>
  <c r="J408" i="21"/>
  <c r="J418" i="21"/>
  <c r="P418" i="21" s="1"/>
  <c r="J422" i="21"/>
  <c r="J428" i="21"/>
  <c r="P428" i="21" s="1"/>
  <c r="J431" i="21"/>
  <c r="P431" i="21" s="1"/>
  <c r="J432" i="21"/>
  <c r="M433" i="21"/>
  <c r="R433" i="21" s="1"/>
  <c r="J435" i="21"/>
  <c r="P444" i="21"/>
  <c r="J464" i="21"/>
  <c r="P464" i="21" s="1"/>
  <c r="K469" i="21"/>
  <c r="J472" i="21"/>
  <c r="K473" i="21"/>
  <c r="J476" i="21"/>
  <c r="P492" i="21"/>
  <c r="J496" i="21"/>
  <c r="J404" i="21"/>
  <c r="J434" i="21"/>
  <c r="P434" i="21" s="1"/>
  <c r="J438" i="21"/>
  <c r="J452" i="21"/>
  <c r="P452" i="21" s="1"/>
  <c r="J460" i="21"/>
  <c r="P460" i="21" s="1"/>
  <c r="K465" i="21"/>
  <c r="P477" i="21"/>
  <c r="P481" i="21"/>
  <c r="P497" i="21"/>
  <c r="M411" i="21"/>
  <c r="R411" i="21" s="1"/>
  <c r="K411" i="21"/>
  <c r="M399" i="21"/>
  <c r="R399" i="21" s="1"/>
  <c r="K399" i="21"/>
  <c r="M407" i="21"/>
  <c r="R407" i="21" s="1"/>
  <c r="K407" i="21"/>
  <c r="M403" i="21"/>
  <c r="R403" i="21" s="1"/>
  <c r="K403" i="21"/>
  <c r="J398" i="21"/>
  <c r="P398" i="21" s="1"/>
  <c r="P399" i="21"/>
  <c r="J402" i="21"/>
  <c r="P402" i="21" s="1"/>
  <c r="P403" i="21"/>
  <c r="J406" i="21"/>
  <c r="P406" i="21" s="1"/>
  <c r="P407" i="21"/>
  <c r="J410" i="21"/>
  <c r="P410" i="21" s="1"/>
  <c r="P411" i="21"/>
  <c r="J414" i="21"/>
  <c r="P414" i="21" s="1"/>
  <c r="P421" i="21"/>
  <c r="J427" i="21"/>
  <c r="P427" i="21" s="1"/>
  <c r="J430" i="21"/>
  <c r="P430" i="21" s="1"/>
  <c r="M413" i="21"/>
  <c r="R413" i="21" s="1"/>
  <c r="P425" i="21"/>
  <c r="M429" i="21"/>
  <c r="R429" i="21" s="1"/>
  <c r="P446" i="21"/>
  <c r="P449" i="21"/>
  <c r="J449" i="21"/>
  <c r="P451" i="21"/>
  <c r="K471" i="21"/>
  <c r="M471" i="21"/>
  <c r="R471" i="21" s="1"/>
  <c r="P413" i="21"/>
  <c r="P429" i="21"/>
  <c r="P442" i="21"/>
  <c r="J445" i="21"/>
  <c r="P445" i="21" s="1"/>
  <c r="P417" i="21"/>
  <c r="J423" i="21"/>
  <c r="P423" i="21" s="1"/>
  <c r="J426" i="21"/>
  <c r="P426" i="21" s="1"/>
  <c r="P433" i="21"/>
  <c r="J439" i="21"/>
  <c r="P439" i="21" s="1"/>
  <c r="J441" i="21"/>
  <c r="P441" i="21" s="1"/>
  <c r="J442" i="21"/>
  <c r="M446" i="21"/>
  <c r="R446" i="21" s="1"/>
  <c r="J451" i="21"/>
  <c r="P455" i="21"/>
  <c r="J455" i="21"/>
  <c r="P454" i="21"/>
  <c r="J454" i="21"/>
  <c r="M459" i="21"/>
  <c r="R459" i="21" s="1"/>
  <c r="P467" i="21"/>
  <c r="P470" i="21"/>
  <c r="J470" i="21"/>
  <c r="K477" i="21"/>
  <c r="J479" i="21"/>
  <c r="P479" i="21"/>
  <c r="P463" i="21"/>
  <c r="P466" i="21"/>
  <c r="J466" i="21"/>
  <c r="M495" i="21"/>
  <c r="R495" i="21" s="1"/>
  <c r="K495" i="21"/>
  <c r="K497" i="21"/>
  <c r="M497" i="21"/>
  <c r="R497" i="21" s="1"/>
  <c r="P459" i="21"/>
  <c r="J462" i="21"/>
  <c r="P462" i="21" s="1"/>
  <c r="J475" i="21"/>
  <c r="P475" i="21"/>
  <c r="J483" i="21"/>
  <c r="P483" i="21"/>
  <c r="M491" i="21"/>
  <c r="R491" i="21" s="1"/>
  <c r="K491" i="21"/>
  <c r="K493" i="21"/>
  <c r="M493" i="21"/>
  <c r="R493" i="21" s="1"/>
  <c r="J458" i="21"/>
  <c r="P458" i="21" s="1"/>
  <c r="P471" i="21"/>
  <c r="M487" i="21"/>
  <c r="R487" i="21" s="1"/>
  <c r="K487" i="21"/>
  <c r="K489" i="21"/>
  <c r="M489" i="21"/>
  <c r="R489" i="21" s="1"/>
  <c r="J474" i="21"/>
  <c r="P474" i="21" s="1"/>
  <c r="J478" i="21"/>
  <c r="P478" i="21" s="1"/>
  <c r="J482" i="21"/>
  <c r="P482" i="21" s="1"/>
  <c r="J486" i="21"/>
  <c r="P486" i="21" s="1"/>
  <c r="P487" i="21"/>
  <c r="J490" i="21"/>
  <c r="P490" i="21" s="1"/>
  <c r="P491" i="21"/>
  <c r="J494" i="21"/>
  <c r="P495" i="21"/>
  <c r="M492" i="21"/>
  <c r="R492" i="21" s="1"/>
  <c r="P208" i="21"/>
  <c r="P114" i="21"/>
  <c r="J247" i="21"/>
  <c r="M247" i="21" s="1"/>
  <c r="R247" i="21" s="1"/>
  <c r="P65" i="21"/>
  <c r="M15" i="21"/>
  <c r="R15" i="21" s="1"/>
  <c r="M56" i="21"/>
  <c r="R56" i="21" s="1"/>
  <c r="K266" i="21"/>
  <c r="M31" i="21"/>
  <c r="R31" i="21" s="1"/>
  <c r="J142" i="21"/>
  <c r="M142" i="21" s="1"/>
  <c r="R142" i="21" s="1"/>
  <c r="P162" i="21"/>
  <c r="M199" i="21"/>
  <c r="R199" i="21" s="1"/>
  <c r="P224" i="21"/>
  <c r="J259" i="21"/>
  <c r="M259" i="21" s="1"/>
  <c r="R259" i="21" s="1"/>
  <c r="M267" i="21"/>
  <c r="R267" i="21" s="1"/>
  <c r="J14" i="21"/>
  <c r="M14" i="21" s="1"/>
  <c r="R14" i="21" s="1"/>
  <c r="J228" i="21"/>
  <c r="K228" i="21" s="1"/>
  <c r="K262" i="21"/>
  <c r="P280" i="21"/>
  <c r="J30" i="21"/>
  <c r="K30" i="21" s="1"/>
  <c r="J22" i="21"/>
  <c r="K22" i="21" s="1"/>
  <c r="P38" i="21"/>
  <c r="M84" i="21"/>
  <c r="R84" i="21" s="1"/>
  <c r="J220" i="21"/>
  <c r="K220" i="21" s="1"/>
  <c r="M2" i="21"/>
  <c r="R2" i="21" s="1"/>
  <c r="P9" i="21"/>
  <c r="P22" i="21"/>
  <c r="P43" i="21"/>
  <c r="J79" i="21"/>
  <c r="M79" i="21" s="1"/>
  <c r="R79" i="21" s="1"/>
  <c r="J94" i="21"/>
  <c r="K94" i="21" s="1"/>
  <c r="J108" i="21"/>
  <c r="M108" i="21" s="1"/>
  <c r="R108" i="21" s="1"/>
  <c r="P137" i="21"/>
  <c r="P169" i="21"/>
  <c r="P193" i="21"/>
  <c r="P220" i="21"/>
  <c r="J240" i="21"/>
  <c r="K240" i="21" s="1"/>
  <c r="J249" i="21"/>
  <c r="K249" i="21" s="1"/>
  <c r="J291" i="21"/>
  <c r="M291" i="21" s="1"/>
  <c r="R291" i="21" s="1"/>
  <c r="J9" i="21"/>
  <c r="K9" i="21" s="1"/>
  <c r="J104" i="21"/>
  <c r="K104" i="21" s="1"/>
  <c r="J133" i="21"/>
  <c r="K133" i="21" s="1"/>
  <c r="J193" i="21"/>
  <c r="K193" i="21" s="1"/>
  <c r="P158" i="21"/>
  <c r="J64" i="21"/>
  <c r="K64" i="21" s="1"/>
  <c r="M70" i="21"/>
  <c r="R70" i="21" s="1"/>
  <c r="J91" i="21"/>
  <c r="K91" i="21" s="1"/>
  <c r="J98" i="21"/>
  <c r="M98" i="21" s="1"/>
  <c r="R98" i="21" s="1"/>
  <c r="P121" i="21"/>
  <c r="P133" i="21"/>
  <c r="K159" i="21"/>
  <c r="K167" i="21"/>
  <c r="M175" i="21"/>
  <c r="R175" i="21" s="1"/>
  <c r="J198" i="21"/>
  <c r="K198" i="21" s="1"/>
  <c r="J212" i="21"/>
  <c r="M212" i="21" s="1"/>
  <c r="R212" i="21" s="1"/>
  <c r="J244" i="21"/>
  <c r="K244" i="21" s="1"/>
  <c r="J256" i="21"/>
  <c r="M256" i="21" s="1"/>
  <c r="R256" i="21" s="1"/>
  <c r="J273" i="21"/>
  <c r="K273" i="21" s="1"/>
  <c r="P290" i="21"/>
  <c r="J10" i="21"/>
  <c r="K10" i="21" s="1"/>
  <c r="K47" i="21"/>
  <c r="P10" i="21"/>
  <c r="J20" i="21"/>
  <c r="K20" i="21" s="1"/>
  <c r="J52" i="21"/>
  <c r="K52" i="21" s="1"/>
  <c r="P56" i="21"/>
  <c r="J75" i="21"/>
  <c r="K75" i="21" s="1"/>
  <c r="M80" i="21"/>
  <c r="R80" i="21" s="1"/>
  <c r="P106" i="21"/>
  <c r="J125" i="21"/>
  <c r="M125" i="21" s="1"/>
  <c r="R125" i="21" s="1"/>
  <c r="J146" i="21"/>
  <c r="M146" i="21" s="1"/>
  <c r="R146" i="21" s="1"/>
  <c r="J157" i="21"/>
  <c r="K157" i="21" s="1"/>
  <c r="J238" i="21"/>
  <c r="K238" i="21" s="1"/>
  <c r="P273" i="21"/>
  <c r="P17" i="21"/>
  <c r="P33" i="21"/>
  <c r="P129" i="21"/>
  <c r="P177" i="21"/>
  <c r="P190" i="21"/>
  <c r="P216" i="21"/>
  <c r="M7" i="21"/>
  <c r="R7" i="21" s="1"/>
  <c r="P14" i="21"/>
  <c r="J18" i="21"/>
  <c r="K18" i="21" s="1"/>
  <c r="P30" i="21"/>
  <c r="J34" i="21"/>
  <c r="M34" i="21" s="1"/>
  <c r="R34" i="21" s="1"/>
  <c r="J38" i="21"/>
  <c r="K38" i="21" s="1"/>
  <c r="J54" i="21"/>
  <c r="M54" i="21" s="1"/>
  <c r="R54" i="21" s="1"/>
  <c r="K62" i="21"/>
  <c r="P64" i="21"/>
  <c r="P75" i="21"/>
  <c r="P87" i="21"/>
  <c r="J95" i="21"/>
  <c r="M95" i="21" s="1"/>
  <c r="R95" i="21" s="1"/>
  <c r="J99" i="21"/>
  <c r="M99" i="21" s="1"/>
  <c r="R99" i="21" s="1"/>
  <c r="J106" i="21"/>
  <c r="M106" i="21" s="1"/>
  <c r="R106" i="21" s="1"/>
  <c r="J114" i="21"/>
  <c r="K114" i="21" s="1"/>
  <c r="J121" i="21"/>
  <c r="K121" i="21" s="1"/>
  <c r="P125" i="21"/>
  <c r="J137" i="21"/>
  <c r="M137" i="21" s="1"/>
  <c r="R137" i="21" s="1"/>
  <c r="J155" i="21"/>
  <c r="M155" i="21" s="1"/>
  <c r="R155" i="21" s="1"/>
  <c r="J169" i="21"/>
  <c r="K169" i="21" s="1"/>
  <c r="P174" i="21"/>
  <c r="J178" i="21"/>
  <c r="M178" i="21" s="1"/>
  <c r="R178" i="21" s="1"/>
  <c r="J182" i="21"/>
  <c r="M182" i="21" s="1"/>
  <c r="R182" i="21" s="1"/>
  <c r="J186" i="21"/>
  <c r="M186" i="21" s="1"/>
  <c r="R186" i="21" s="1"/>
  <c r="K191" i="21"/>
  <c r="J208" i="21"/>
  <c r="K208" i="21" s="1"/>
  <c r="P212" i="21"/>
  <c r="J224" i="21"/>
  <c r="K224" i="21" s="1"/>
  <c r="P228" i="21"/>
  <c r="P257" i="21"/>
  <c r="J265" i="21"/>
  <c r="M265" i="21" s="1"/>
  <c r="R265" i="21" s="1"/>
  <c r="P266" i="21"/>
  <c r="J277" i="21"/>
  <c r="K277" i="21" s="1"/>
  <c r="J280" i="21"/>
  <c r="M280" i="21" s="1"/>
  <c r="R280" i="21" s="1"/>
  <c r="P285" i="21"/>
  <c r="P289" i="21"/>
  <c r="J293" i="21"/>
  <c r="M293" i="21" s="1"/>
  <c r="R293" i="21" s="1"/>
  <c r="J12" i="21"/>
  <c r="M12" i="21" s="1"/>
  <c r="R12" i="21" s="1"/>
  <c r="J17" i="21"/>
  <c r="K17" i="21" s="1"/>
  <c r="J28" i="21"/>
  <c r="M28" i="21" s="1"/>
  <c r="R28" i="21" s="1"/>
  <c r="J33" i="21"/>
  <c r="K33" i="21" s="1"/>
  <c r="P58" i="21"/>
  <c r="P80" i="21"/>
  <c r="J110" i="21"/>
  <c r="K110" i="21" s="1"/>
  <c r="J120" i="21"/>
  <c r="K120" i="21" s="1"/>
  <c r="J129" i="21"/>
  <c r="K129" i="21" s="1"/>
  <c r="J177" i="21"/>
  <c r="M177" i="21" s="1"/>
  <c r="R177" i="21" s="1"/>
  <c r="J180" i="21"/>
  <c r="K180" i="21" s="1"/>
  <c r="J190" i="21"/>
  <c r="M190" i="21" s="1"/>
  <c r="R190" i="21" s="1"/>
  <c r="J205" i="21"/>
  <c r="K205" i="21" s="1"/>
  <c r="J216" i="21"/>
  <c r="M216" i="21" s="1"/>
  <c r="R216" i="21" s="1"/>
  <c r="J234" i="21"/>
  <c r="P236" i="21"/>
  <c r="J261" i="21"/>
  <c r="K261" i="21" s="1"/>
  <c r="M55" i="21"/>
  <c r="R55" i="21" s="1"/>
  <c r="K55" i="21"/>
  <c r="J61" i="21"/>
  <c r="M61" i="21" s="1"/>
  <c r="R61" i="21" s="1"/>
  <c r="P61" i="21"/>
  <c r="K39" i="21"/>
  <c r="M39" i="21"/>
  <c r="R39" i="21" s="1"/>
  <c r="J69" i="21"/>
  <c r="M69" i="21" s="1"/>
  <c r="R69" i="21" s="1"/>
  <c r="P69" i="21"/>
  <c r="J72" i="21"/>
  <c r="K72" i="21" s="1"/>
  <c r="P81" i="21"/>
  <c r="J81" i="21"/>
  <c r="M88" i="21"/>
  <c r="R88" i="21" s="1"/>
  <c r="K88" i="21"/>
  <c r="P97" i="21"/>
  <c r="J97" i="21"/>
  <c r="P102" i="21"/>
  <c r="J102" i="21"/>
  <c r="P145" i="21"/>
  <c r="J145" i="21"/>
  <c r="P152" i="21"/>
  <c r="P153" i="21"/>
  <c r="J153" i="21"/>
  <c r="P170" i="21"/>
  <c r="J170" i="21"/>
  <c r="J179" i="21"/>
  <c r="M179" i="21" s="1"/>
  <c r="R179" i="21" s="1"/>
  <c r="P179" i="21"/>
  <c r="J4" i="21"/>
  <c r="K4" i="21" s="1"/>
  <c r="P5" i="21"/>
  <c r="J6" i="21"/>
  <c r="K6" i="21" s="1"/>
  <c r="P6" i="21"/>
  <c r="J25" i="21"/>
  <c r="K25" i="21" s="1"/>
  <c r="P36" i="21"/>
  <c r="J36" i="21"/>
  <c r="P59" i="21"/>
  <c r="J59" i="21"/>
  <c r="K59" i="21" s="1"/>
  <c r="M65" i="21"/>
  <c r="R65" i="21" s="1"/>
  <c r="K65" i="21"/>
  <c r="P72" i="21"/>
  <c r="P73" i="21"/>
  <c r="J73" i="21"/>
  <c r="J78" i="21"/>
  <c r="P78" i="21"/>
  <c r="K107" i="21"/>
  <c r="M107" i="21"/>
  <c r="R107" i="21" s="1"/>
  <c r="J109" i="21"/>
  <c r="J122" i="21"/>
  <c r="J126" i="21"/>
  <c r="J130" i="21"/>
  <c r="J134" i="21"/>
  <c r="P138" i="21"/>
  <c r="J138" i="21"/>
  <c r="P150" i="21"/>
  <c r="J150" i="21"/>
  <c r="K161" i="21"/>
  <c r="M161" i="21"/>
  <c r="R161" i="21" s="1"/>
  <c r="J163" i="21"/>
  <c r="M163" i="21" s="1"/>
  <c r="R163" i="21" s="1"/>
  <c r="J183" i="21"/>
  <c r="J202" i="21"/>
  <c r="J11" i="21"/>
  <c r="K11" i="21" s="1"/>
  <c r="P11" i="21"/>
  <c r="P26" i="21"/>
  <c r="J26" i="21"/>
  <c r="J41" i="21"/>
  <c r="K41" i="21" s="1"/>
  <c r="P44" i="21"/>
  <c r="J44" i="21"/>
  <c r="J49" i="21"/>
  <c r="K49" i="21" s="1"/>
  <c r="J51" i="21"/>
  <c r="K51" i="21" s="1"/>
  <c r="P51" i="21"/>
  <c r="P57" i="21"/>
  <c r="J57" i="21"/>
  <c r="P83" i="21"/>
  <c r="J83" i="21"/>
  <c r="K83" i="21" s="1"/>
  <c r="M87" i="21"/>
  <c r="R87" i="21" s="1"/>
  <c r="K87" i="21"/>
  <c r="J101" i="21"/>
  <c r="J105" i="21"/>
  <c r="J117" i="21"/>
  <c r="M117" i="21" s="1"/>
  <c r="R117" i="21" s="1"/>
  <c r="M162" i="21"/>
  <c r="R162" i="21" s="1"/>
  <c r="K162" i="21"/>
  <c r="P166" i="21"/>
  <c r="J166" i="21"/>
  <c r="M166" i="21" s="1"/>
  <c r="R166" i="21" s="1"/>
  <c r="J171" i="21"/>
  <c r="K171" i="21" s="1"/>
  <c r="M5" i="21"/>
  <c r="R5" i="21" s="1"/>
  <c r="J19" i="21"/>
  <c r="M19" i="21" s="1"/>
  <c r="R19" i="21" s="1"/>
  <c r="P19" i="21"/>
  <c r="K23" i="21"/>
  <c r="M23" i="21"/>
  <c r="R23" i="21" s="1"/>
  <c r="P41" i="21"/>
  <c r="P42" i="21"/>
  <c r="J42" i="21"/>
  <c r="P46" i="21"/>
  <c r="J46" i="21"/>
  <c r="K46" i="21" s="1"/>
  <c r="P49" i="21"/>
  <c r="P50" i="21"/>
  <c r="J50" i="21"/>
  <c r="P67" i="21"/>
  <c r="J67" i="21"/>
  <c r="P117" i="21"/>
  <c r="P118" i="21"/>
  <c r="J118" i="21"/>
  <c r="P141" i="21"/>
  <c r="J141" i="21"/>
  <c r="M141" i="21" s="1"/>
  <c r="R141" i="21" s="1"/>
  <c r="P171" i="21"/>
  <c r="P172" i="21"/>
  <c r="J172" i="21"/>
  <c r="K172" i="21" s="1"/>
  <c r="J237" i="21"/>
  <c r="J248" i="21"/>
  <c r="P194" i="21"/>
  <c r="J194" i="21"/>
  <c r="J201" i="21"/>
  <c r="M241" i="21"/>
  <c r="R241" i="21" s="1"/>
  <c r="K241" i="21"/>
  <c r="J269" i="21"/>
  <c r="P288" i="21"/>
  <c r="J288" i="21"/>
  <c r="P98" i="21"/>
  <c r="M103" i="21"/>
  <c r="R103" i="21" s="1"/>
  <c r="P161" i="21"/>
  <c r="P164" i="21"/>
  <c r="J164" i="21"/>
  <c r="K164" i="21" s="1"/>
  <c r="J185" i="21"/>
  <c r="J188" i="21"/>
  <c r="K188" i="21" s="1"/>
  <c r="P196" i="21"/>
  <c r="J209" i="21"/>
  <c r="J213" i="21"/>
  <c r="J217" i="21"/>
  <c r="J221" i="21"/>
  <c r="J225" i="21"/>
  <c r="J229" i="21"/>
  <c r="P232" i="21"/>
  <c r="J232" i="21"/>
  <c r="M257" i="21"/>
  <c r="R257" i="21" s="1"/>
  <c r="K257" i="21"/>
  <c r="P253" i="21"/>
  <c r="J253" i="21"/>
  <c r="M253" i="21" s="1"/>
  <c r="R253" i="21" s="1"/>
  <c r="P272" i="21"/>
  <c r="J272" i="21"/>
  <c r="J282" i="21"/>
  <c r="M282" i="21" s="1"/>
  <c r="R282" i="21" s="1"/>
  <c r="M289" i="21"/>
  <c r="R289" i="21" s="1"/>
  <c r="K289" i="21"/>
  <c r="M294" i="21"/>
  <c r="R294" i="21" s="1"/>
  <c r="K294" i="21"/>
  <c r="P94" i="21"/>
  <c r="P178" i="21"/>
  <c r="J231" i="21"/>
  <c r="J235" i="21"/>
  <c r="M235" i="21" s="1"/>
  <c r="R235" i="21" s="1"/>
  <c r="P275" i="21"/>
  <c r="J275" i="21"/>
  <c r="M278" i="21"/>
  <c r="R278" i="21" s="1"/>
  <c r="K278" i="21"/>
  <c r="P281" i="21"/>
  <c r="J281" i="21"/>
  <c r="P282" i="21"/>
  <c r="P283" i="21"/>
  <c r="J283" i="21"/>
  <c r="K283" i="21" s="1"/>
  <c r="M286" i="21"/>
  <c r="R286" i="21" s="1"/>
  <c r="P256" i="21"/>
  <c r="M152" i="21"/>
  <c r="R152" i="21" s="1"/>
  <c r="J154" i="21"/>
  <c r="J156" i="21"/>
  <c r="P160" i="21"/>
  <c r="J160" i="21"/>
  <c r="P184" i="21"/>
  <c r="J184" i="21"/>
  <c r="P189" i="21"/>
  <c r="J189" i="21"/>
  <c r="P192" i="21"/>
  <c r="J192" i="21"/>
  <c r="M196" i="21"/>
  <c r="R196" i="21" s="1"/>
  <c r="P204" i="21"/>
  <c r="J204" i="21"/>
  <c r="P214" i="21"/>
  <c r="J214" i="21"/>
  <c r="P219" i="21"/>
  <c r="J219" i="21"/>
  <c r="P252" i="21"/>
  <c r="J252" i="21"/>
  <c r="J254" i="21"/>
  <c r="P254" i="21"/>
  <c r="J260" i="21"/>
  <c r="M149" i="21"/>
  <c r="R149" i="21" s="1"/>
  <c r="J151" i="21"/>
  <c r="P151" i="21"/>
  <c r="P163" i="21"/>
  <c r="P165" i="21"/>
  <c r="J165" i="21"/>
  <c r="M174" i="21"/>
  <c r="R174" i="21" s="1"/>
  <c r="K174" i="21"/>
  <c r="P187" i="21"/>
  <c r="P195" i="21"/>
  <c r="P197" i="21"/>
  <c r="J197" i="21"/>
  <c r="P203" i="21"/>
  <c r="J203" i="21"/>
  <c r="K207" i="21"/>
  <c r="M207" i="21"/>
  <c r="R207" i="21" s="1"/>
  <c r="P222" i="21"/>
  <c r="J222" i="21"/>
  <c r="P227" i="21"/>
  <c r="J227" i="21"/>
  <c r="J233" i="21"/>
  <c r="J239" i="21"/>
  <c r="P239" i="21"/>
  <c r="J245" i="21"/>
  <c r="P255" i="21"/>
  <c r="J255" i="21"/>
  <c r="J258" i="21"/>
  <c r="P258" i="21"/>
  <c r="P260" i="21"/>
  <c r="P263" i="21"/>
  <c r="J263" i="21"/>
  <c r="P271" i="21"/>
  <c r="J271" i="21"/>
  <c r="P149" i="21"/>
  <c r="P168" i="21"/>
  <c r="J168" i="21"/>
  <c r="P173" i="21"/>
  <c r="J173" i="21"/>
  <c r="P176" i="21"/>
  <c r="J176" i="21"/>
  <c r="P200" i="21"/>
  <c r="J200" i="21"/>
  <c r="K215" i="21"/>
  <c r="M215" i="21"/>
  <c r="R215" i="21" s="1"/>
  <c r="P230" i="21"/>
  <c r="J230" i="21"/>
  <c r="P242" i="21"/>
  <c r="J242" i="21"/>
  <c r="J250" i="21"/>
  <c r="P250" i="21"/>
  <c r="J264" i="21"/>
  <c r="P154" i="21"/>
  <c r="P156" i="21"/>
  <c r="M158" i="21"/>
  <c r="R158" i="21" s="1"/>
  <c r="K158" i="21"/>
  <c r="P181" i="21"/>
  <c r="J181" i="21"/>
  <c r="K187" i="21"/>
  <c r="M187" i="21"/>
  <c r="R187" i="21" s="1"/>
  <c r="M195" i="21"/>
  <c r="R195" i="21" s="1"/>
  <c r="K195" i="21"/>
  <c r="P211" i="21"/>
  <c r="J211" i="21"/>
  <c r="K223" i="21"/>
  <c r="M223" i="21"/>
  <c r="R223" i="21" s="1"/>
  <c r="P251" i="21"/>
  <c r="J251" i="21"/>
  <c r="P264" i="21"/>
  <c r="P167" i="21"/>
  <c r="P183" i="21"/>
  <c r="P199" i="21"/>
  <c r="P206" i="21"/>
  <c r="J206" i="21"/>
  <c r="P207" i="21"/>
  <c r="P210" i="21"/>
  <c r="J210" i="21"/>
  <c r="P223" i="21"/>
  <c r="P226" i="21"/>
  <c r="J226" i="21"/>
  <c r="M236" i="21"/>
  <c r="R236" i="21" s="1"/>
  <c r="K236" i="21"/>
  <c r="P243" i="21"/>
  <c r="J243" i="21"/>
  <c r="J274" i="21"/>
  <c r="P274" i="21"/>
  <c r="P159" i="21"/>
  <c r="P175" i="21"/>
  <c r="P191" i="21"/>
  <c r="P215" i="21"/>
  <c r="P218" i="21"/>
  <c r="J218" i="21"/>
  <c r="P246" i="21"/>
  <c r="J246" i="21"/>
  <c r="P292" i="21"/>
  <c r="J292" i="21"/>
  <c r="P295" i="21"/>
  <c r="J295" i="21"/>
  <c r="P237" i="21"/>
  <c r="P248" i="21"/>
  <c r="P267" i="21"/>
  <c r="P268" i="21"/>
  <c r="J268" i="21"/>
  <c r="J270" i="21"/>
  <c r="P270" i="21"/>
  <c r="P276" i="21"/>
  <c r="J276" i="21"/>
  <c r="M285" i="21"/>
  <c r="R285" i="21" s="1"/>
  <c r="K285" i="21"/>
  <c r="M290" i="21"/>
  <c r="R290" i="21" s="1"/>
  <c r="K290" i="21"/>
  <c r="P241" i="21"/>
  <c r="P279" i="21"/>
  <c r="J279" i="21"/>
  <c r="P284" i="21"/>
  <c r="J284" i="21"/>
  <c r="P287" i="21"/>
  <c r="J287" i="21"/>
  <c r="P262" i="21"/>
  <c r="P278" i="21"/>
  <c r="P294" i="21"/>
  <c r="P286" i="21"/>
  <c r="P21" i="21"/>
  <c r="J21" i="21"/>
  <c r="K27" i="21"/>
  <c r="M27" i="21"/>
  <c r="R27" i="21" s="1"/>
  <c r="P27" i="21"/>
  <c r="P35" i="21"/>
  <c r="P37" i="21"/>
  <c r="J37" i="21"/>
  <c r="K43" i="21"/>
  <c r="M43" i="21"/>
  <c r="R43" i="21" s="1"/>
  <c r="M58" i="21"/>
  <c r="R58" i="21" s="1"/>
  <c r="K58" i="21"/>
  <c r="P66" i="21"/>
  <c r="J82" i="21"/>
  <c r="P127" i="21"/>
  <c r="J127" i="21"/>
  <c r="J3" i="21"/>
  <c r="P8" i="21"/>
  <c r="J8" i="21"/>
  <c r="P13" i="21"/>
  <c r="J13" i="21"/>
  <c r="P16" i="21"/>
  <c r="J16" i="21"/>
  <c r="P40" i="21"/>
  <c r="J40" i="21"/>
  <c r="P45" i="21"/>
  <c r="J45" i="21"/>
  <c r="P48" i="21"/>
  <c r="J48" i="21"/>
  <c r="P77" i="21"/>
  <c r="J77" i="21"/>
  <c r="P85" i="21"/>
  <c r="J85" i="21"/>
  <c r="P112" i="21"/>
  <c r="J112" i="21"/>
  <c r="J115" i="21"/>
  <c r="P115" i="21"/>
  <c r="J119" i="21"/>
  <c r="P119" i="21"/>
  <c r="M35" i="21"/>
  <c r="R35" i="21" s="1"/>
  <c r="K35" i="21"/>
  <c r="P53" i="21"/>
  <c r="J53" i="21"/>
  <c r="P60" i="21"/>
  <c r="J60" i="21"/>
  <c r="K66" i="21"/>
  <c r="M66" i="21"/>
  <c r="R66" i="21" s="1"/>
  <c r="P74" i="21"/>
  <c r="J74" i="21"/>
  <c r="K89" i="21"/>
  <c r="M89" i="21"/>
  <c r="R89" i="21" s="1"/>
  <c r="J96" i="21"/>
  <c r="P2" i="21"/>
  <c r="P24" i="21"/>
  <c r="J24" i="21"/>
  <c r="P29" i="21"/>
  <c r="J29" i="21"/>
  <c r="P32" i="21"/>
  <c r="J32" i="21"/>
  <c r="P63" i="21"/>
  <c r="J63" i="21"/>
  <c r="P68" i="21"/>
  <c r="J68" i="21"/>
  <c r="P71" i="21"/>
  <c r="J71" i="21"/>
  <c r="J76" i="21"/>
  <c r="P76" i="21"/>
  <c r="J86" i="21"/>
  <c r="P90" i="21"/>
  <c r="J90" i="21"/>
  <c r="P93" i="21"/>
  <c r="J93" i="21"/>
  <c r="P96" i="21"/>
  <c r="J111" i="21"/>
  <c r="P111" i="21"/>
  <c r="P113" i="21"/>
  <c r="J113" i="21"/>
  <c r="P116" i="21"/>
  <c r="J116" i="21"/>
  <c r="P7" i="21"/>
  <c r="P23" i="21"/>
  <c r="P39" i="21"/>
  <c r="P55" i="21"/>
  <c r="P62" i="21"/>
  <c r="P89" i="21"/>
  <c r="P124" i="21"/>
  <c r="J124" i="21"/>
  <c r="P132" i="21"/>
  <c r="J132" i="21"/>
  <c r="K136" i="21"/>
  <c r="M136" i="21"/>
  <c r="R136" i="21" s="1"/>
  <c r="P15" i="21"/>
  <c r="P31" i="21"/>
  <c r="P47" i="21"/>
  <c r="P70" i="21"/>
  <c r="J92" i="21"/>
  <c r="K144" i="21"/>
  <c r="M144" i="21"/>
  <c r="R144" i="21" s="1"/>
  <c r="P84" i="21"/>
  <c r="P100" i="21"/>
  <c r="J100" i="21"/>
  <c r="P103" i="21"/>
  <c r="P105" i="21"/>
  <c r="P109" i="21"/>
  <c r="P135" i="21"/>
  <c r="J135" i="21"/>
  <c r="P140" i="21"/>
  <c r="J140" i="21"/>
  <c r="P88" i="21"/>
  <c r="K128" i="21"/>
  <c r="M128" i="21"/>
  <c r="R128" i="21" s="1"/>
  <c r="P143" i="21"/>
  <c r="J143" i="21"/>
  <c r="P148" i="21"/>
  <c r="J148" i="21"/>
  <c r="P107" i="21"/>
  <c r="P128" i="21"/>
  <c r="P131" i="21"/>
  <c r="J131" i="21"/>
  <c r="P144" i="21"/>
  <c r="P147" i="21"/>
  <c r="J147" i="21"/>
  <c r="P123" i="21"/>
  <c r="J123" i="21"/>
  <c r="P136" i="21"/>
  <c r="P139" i="21"/>
  <c r="J139" i="21"/>
  <c r="M11" i="35"/>
  <c r="L11" i="35"/>
  <c r="K11" i="35"/>
  <c r="J11" i="35"/>
  <c r="I11" i="35"/>
  <c r="H11" i="35"/>
  <c r="G11" i="35"/>
  <c r="F11" i="35"/>
  <c r="E11" i="35"/>
  <c r="D11" i="35"/>
  <c r="C11" i="35"/>
  <c r="B11" i="35"/>
  <c r="K496" i="21" l="1"/>
  <c r="P496" i="21"/>
  <c r="M432" i="21"/>
  <c r="R432" i="21" s="1"/>
  <c r="P432" i="21"/>
  <c r="M420" i="21"/>
  <c r="R420" i="21" s="1"/>
  <c r="P420" i="21"/>
  <c r="K400" i="21"/>
  <c r="P400" i="21"/>
  <c r="K297" i="21"/>
  <c r="P297" i="21"/>
  <c r="M373" i="21"/>
  <c r="R373" i="21" s="1"/>
  <c r="P373" i="21"/>
  <c r="K326" i="21"/>
  <c r="P326" i="21"/>
  <c r="M348" i="21"/>
  <c r="R348" i="21" s="1"/>
  <c r="P348" i="21"/>
  <c r="M485" i="21"/>
  <c r="R485" i="21" s="1"/>
  <c r="P485" i="21"/>
  <c r="M391" i="21"/>
  <c r="R391" i="21" s="1"/>
  <c r="P391" i="21"/>
  <c r="K375" i="21"/>
  <c r="P375" i="21"/>
  <c r="M302" i="21"/>
  <c r="R302" i="21" s="1"/>
  <c r="P302" i="21"/>
  <c r="K450" i="21"/>
  <c r="P450" i="21"/>
  <c r="M409" i="21"/>
  <c r="R409" i="21" s="1"/>
  <c r="P409" i="21"/>
  <c r="M472" i="21"/>
  <c r="R472" i="21" s="1"/>
  <c r="P472" i="21"/>
  <c r="M416" i="21"/>
  <c r="R416" i="21" s="1"/>
  <c r="P416" i="21"/>
  <c r="M352" i="21"/>
  <c r="R352" i="21" s="1"/>
  <c r="P352" i="21"/>
  <c r="M367" i="21"/>
  <c r="R367" i="21" s="1"/>
  <c r="P367" i="21"/>
  <c r="K488" i="21"/>
  <c r="P488" i="21"/>
  <c r="M385" i="21"/>
  <c r="R385" i="21" s="1"/>
  <c r="P385" i="21"/>
  <c r="M369" i="21"/>
  <c r="R369" i="21" s="1"/>
  <c r="P369" i="21"/>
  <c r="K480" i="21"/>
  <c r="P480" i="21"/>
  <c r="M387" i="21"/>
  <c r="R387" i="21" s="1"/>
  <c r="P387" i="21"/>
  <c r="M397" i="21"/>
  <c r="R397" i="21" s="1"/>
  <c r="P397" i="21"/>
  <c r="K342" i="21"/>
  <c r="P342" i="21"/>
  <c r="K419" i="21"/>
  <c r="P419" i="21"/>
  <c r="K484" i="21"/>
  <c r="P484" i="21"/>
  <c r="M448" i="21"/>
  <c r="R448" i="21" s="1"/>
  <c r="P448" i="21"/>
  <c r="K438" i="21"/>
  <c r="P438" i="21"/>
  <c r="K404" i="21"/>
  <c r="P404" i="21"/>
  <c r="K435" i="21"/>
  <c r="P435" i="21"/>
  <c r="M405" i="21"/>
  <c r="R405" i="21" s="1"/>
  <c r="P405" i="21"/>
  <c r="M389" i="21"/>
  <c r="R389" i="21" s="1"/>
  <c r="P389" i="21"/>
  <c r="K361" i="21"/>
  <c r="P361" i="21"/>
  <c r="M318" i="21"/>
  <c r="R318" i="21" s="1"/>
  <c r="P318" i="21"/>
  <c r="K383" i="21"/>
  <c r="P383" i="21"/>
  <c r="K331" i="21"/>
  <c r="P331" i="21"/>
  <c r="M443" i="21"/>
  <c r="R443" i="21" s="1"/>
  <c r="P443" i="21"/>
  <c r="K371" i="21"/>
  <c r="P371" i="21"/>
  <c r="M468" i="21"/>
  <c r="R468" i="21" s="1"/>
  <c r="P468" i="21"/>
  <c r="M357" i="21"/>
  <c r="R357" i="21" s="1"/>
  <c r="P357" i="21"/>
  <c r="M476" i="21"/>
  <c r="R476" i="21" s="1"/>
  <c r="P476" i="21"/>
  <c r="K422" i="21"/>
  <c r="P422" i="21"/>
  <c r="K408" i="21"/>
  <c r="P408" i="21"/>
  <c r="K300" i="21"/>
  <c r="P300" i="21"/>
  <c r="M381" i="21"/>
  <c r="R381" i="21" s="1"/>
  <c r="P381" i="21"/>
  <c r="M353" i="21"/>
  <c r="R353" i="21" s="1"/>
  <c r="P353" i="21"/>
  <c r="M332" i="21"/>
  <c r="R332" i="21" s="1"/>
  <c r="P332" i="21"/>
  <c r="M310" i="21"/>
  <c r="R310" i="21" s="1"/>
  <c r="P310" i="21"/>
  <c r="M393" i="21"/>
  <c r="R393" i="21" s="1"/>
  <c r="P393" i="21"/>
  <c r="K377" i="21"/>
  <c r="P377" i="21"/>
  <c r="K316" i="21"/>
  <c r="P316" i="21"/>
  <c r="M412" i="21"/>
  <c r="R412" i="21" s="1"/>
  <c r="P412" i="21"/>
  <c r="M329" i="21"/>
  <c r="R329" i="21" s="1"/>
  <c r="P329" i="21"/>
  <c r="K351" i="21"/>
  <c r="P351" i="21"/>
  <c r="M440" i="21"/>
  <c r="R440" i="21" s="1"/>
  <c r="P440" i="21"/>
  <c r="K363" i="21"/>
  <c r="P363" i="21"/>
  <c r="K313" i="21"/>
  <c r="P313" i="21"/>
  <c r="M457" i="21"/>
  <c r="R457" i="21" s="1"/>
  <c r="P457" i="21"/>
  <c r="M456" i="21"/>
  <c r="R456" i="21" s="1"/>
  <c r="P456" i="21"/>
  <c r="M447" i="21"/>
  <c r="R447" i="21" s="1"/>
  <c r="P447" i="21"/>
  <c r="M338" i="21"/>
  <c r="R338" i="21" s="1"/>
  <c r="P338" i="21"/>
  <c r="M415" i="21"/>
  <c r="R415" i="21" s="1"/>
  <c r="P415" i="21"/>
  <c r="M436" i="21"/>
  <c r="R436" i="21" s="1"/>
  <c r="P436" i="21"/>
  <c r="K142" i="21"/>
  <c r="M326" i="21"/>
  <c r="R326" i="21" s="1"/>
  <c r="K409" i="21"/>
  <c r="K447" i="21"/>
  <c r="K440" i="21"/>
  <c r="M22" i="21"/>
  <c r="R22" i="21" s="1"/>
  <c r="M238" i="21"/>
  <c r="R238" i="21" s="1"/>
  <c r="K393" i="21"/>
  <c r="K415" i="21"/>
  <c r="K385" i="21"/>
  <c r="M133" i="21"/>
  <c r="R133" i="21" s="1"/>
  <c r="M228" i="21"/>
  <c r="R228" i="21" s="1"/>
  <c r="K280" i="21"/>
  <c r="K247" i="21"/>
  <c r="K405" i="21"/>
  <c r="K397" i="21"/>
  <c r="K348" i="21"/>
  <c r="M435" i="21"/>
  <c r="R435" i="21" s="1"/>
  <c r="K381" i="21"/>
  <c r="M377" i="21"/>
  <c r="R377" i="21" s="1"/>
  <c r="M496" i="21"/>
  <c r="R496" i="21" s="1"/>
  <c r="K472" i="21"/>
  <c r="K416" i="21"/>
  <c r="M52" i="21"/>
  <c r="R52" i="21" s="1"/>
  <c r="K318" i="21"/>
  <c r="M91" i="21"/>
  <c r="R91" i="21" s="1"/>
  <c r="M342" i="21"/>
  <c r="R342" i="21" s="1"/>
  <c r="K457" i="21"/>
  <c r="K353" i="21"/>
  <c r="K436" i="21"/>
  <c r="K389" i="21"/>
  <c r="K338" i="21"/>
  <c r="K387" i="21"/>
  <c r="K448" i="21"/>
  <c r="K468" i="21"/>
  <c r="M313" i="21"/>
  <c r="R313" i="21" s="1"/>
  <c r="M484" i="21"/>
  <c r="R484" i="21" s="1"/>
  <c r="K332" i="21"/>
  <c r="K310" i="21"/>
  <c r="K443" i="21"/>
  <c r="M371" i="21"/>
  <c r="R371" i="21" s="1"/>
  <c r="K391" i="21"/>
  <c r="K476" i="21"/>
  <c r="K373" i="21"/>
  <c r="K367" i="21"/>
  <c r="M361" i="21"/>
  <c r="R361" i="21" s="1"/>
  <c r="K329" i="21"/>
  <c r="M300" i="21"/>
  <c r="R300" i="21" s="1"/>
  <c r="K456" i="21"/>
  <c r="M419" i="21"/>
  <c r="R419" i="21" s="1"/>
  <c r="M297" i="21"/>
  <c r="R297" i="21" s="1"/>
  <c r="M316" i="21"/>
  <c r="R316" i="21" s="1"/>
  <c r="M450" i="21"/>
  <c r="R450" i="21" s="1"/>
  <c r="K485" i="21"/>
  <c r="M488" i="21"/>
  <c r="R488" i="21" s="1"/>
  <c r="M461" i="21"/>
  <c r="R461" i="21" s="1"/>
  <c r="K461" i="21"/>
  <c r="M375" i="21"/>
  <c r="R375" i="21" s="1"/>
  <c r="M322" i="21"/>
  <c r="R322" i="21" s="1"/>
  <c r="K322" i="21"/>
  <c r="K321" i="21"/>
  <c r="M321" i="21"/>
  <c r="R321" i="21" s="1"/>
  <c r="K305" i="21"/>
  <c r="M305" i="21"/>
  <c r="R305" i="21" s="1"/>
  <c r="M311" i="21"/>
  <c r="R311" i="21" s="1"/>
  <c r="K311" i="21"/>
  <c r="M424" i="21"/>
  <c r="R424" i="21" s="1"/>
  <c r="K424" i="21"/>
  <c r="M298" i="21"/>
  <c r="R298" i="21" s="1"/>
  <c r="K298" i="21"/>
  <c r="M354" i="21"/>
  <c r="R354" i="21" s="1"/>
  <c r="K354" i="21"/>
  <c r="M480" i="21"/>
  <c r="R480" i="21" s="1"/>
  <c r="M422" i="21"/>
  <c r="R422" i="21" s="1"/>
  <c r="K412" i="21"/>
  <c r="M383" i="21"/>
  <c r="R383" i="21" s="1"/>
  <c r="K369" i="21"/>
  <c r="M351" i="21"/>
  <c r="R351" i="21" s="1"/>
  <c r="M363" i="21"/>
  <c r="R363" i="21" s="1"/>
  <c r="K352" i="21"/>
  <c r="M331" i="21"/>
  <c r="R331" i="21" s="1"/>
  <c r="M330" i="21"/>
  <c r="R330" i="21" s="1"/>
  <c r="K330" i="21"/>
  <c r="K308" i="21"/>
  <c r="M308" i="21"/>
  <c r="R308" i="21" s="1"/>
  <c r="K340" i="21"/>
  <c r="M340" i="21"/>
  <c r="R340" i="21" s="1"/>
  <c r="M327" i="21"/>
  <c r="R327" i="21" s="1"/>
  <c r="K327" i="21"/>
  <c r="K337" i="21"/>
  <c r="M337" i="21"/>
  <c r="R337" i="21" s="1"/>
  <c r="M306" i="21"/>
  <c r="R306" i="21" s="1"/>
  <c r="K306" i="21"/>
  <c r="M314" i="21"/>
  <c r="R314" i="21" s="1"/>
  <c r="K314" i="21"/>
  <c r="K302" i="21"/>
  <c r="K324" i="21"/>
  <c r="M324" i="21"/>
  <c r="R324" i="21" s="1"/>
  <c r="M437" i="21"/>
  <c r="R437" i="21" s="1"/>
  <c r="K437" i="21"/>
  <c r="M453" i="21"/>
  <c r="R453" i="21" s="1"/>
  <c r="K453" i="21"/>
  <c r="K384" i="21"/>
  <c r="M384" i="21"/>
  <c r="R384" i="21" s="1"/>
  <c r="M368" i="21"/>
  <c r="R368" i="21" s="1"/>
  <c r="K368" i="21"/>
  <c r="M376" i="21"/>
  <c r="R376" i="21" s="1"/>
  <c r="K376" i="21"/>
  <c r="M346" i="21"/>
  <c r="R346" i="21" s="1"/>
  <c r="K346" i="21"/>
  <c r="M325" i="21"/>
  <c r="R325" i="21" s="1"/>
  <c r="K325" i="21"/>
  <c r="K296" i="21"/>
  <c r="M296" i="21"/>
  <c r="R296" i="21" s="1"/>
  <c r="M396" i="21"/>
  <c r="R396" i="21" s="1"/>
  <c r="K396" i="21"/>
  <c r="K355" i="21"/>
  <c r="M355" i="21"/>
  <c r="R355" i="21" s="1"/>
  <c r="M323" i="21"/>
  <c r="R323" i="21" s="1"/>
  <c r="K323" i="21"/>
  <c r="M301" i="21"/>
  <c r="R301" i="21" s="1"/>
  <c r="K301" i="21"/>
  <c r="M364" i="21"/>
  <c r="R364" i="21" s="1"/>
  <c r="K364" i="21"/>
  <c r="K336" i="21"/>
  <c r="M336" i="21"/>
  <c r="R336" i="21" s="1"/>
  <c r="M400" i="21"/>
  <c r="R400" i="21" s="1"/>
  <c r="M382" i="21"/>
  <c r="R382" i="21" s="1"/>
  <c r="K382" i="21"/>
  <c r="M360" i="21"/>
  <c r="R360" i="21" s="1"/>
  <c r="K360" i="21"/>
  <c r="K347" i="21"/>
  <c r="M347" i="21"/>
  <c r="R347" i="21" s="1"/>
  <c r="K344" i="21"/>
  <c r="M344" i="21"/>
  <c r="R344" i="21" s="1"/>
  <c r="M309" i="21"/>
  <c r="R309" i="21" s="1"/>
  <c r="K309" i="21"/>
  <c r="M358" i="21"/>
  <c r="R358" i="21" s="1"/>
  <c r="K358" i="21"/>
  <c r="M394" i="21"/>
  <c r="R394" i="21" s="1"/>
  <c r="K394" i="21"/>
  <c r="M390" i="21"/>
  <c r="R390" i="21" s="1"/>
  <c r="K390" i="21"/>
  <c r="K421" i="21"/>
  <c r="M421" i="21"/>
  <c r="R421" i="21" s="1"/>
  <c r="K388" i="21"/>
  <c r="M388" i="21"/>
  <c r="R388" i="21" s="1"/>
  <c r="K372" i="21"/>
  <c r="M372" i="21"/>
  <c r="R372" i="21" s="1"/>
  <c r="K328" i="21"/>
  <c r="M328" i="21"/>
  <c r="R328" i="21" s="1"/>
  <c r="M392" i="21"/>
  <c r="R392" i="21" s="1"/>
  <c r="K392" i="21"/>
  <c r="K359" i="21"/>
  <c r="M359" i="21"/>
  <c r="R359" i="21" s="1"/>
  <c r="M317" i="21"/>
  <c r="R317" i="21" s="1"/>
  <c r="K317" i="21"/>
  <c r="K304" i="21"/>
  <c r="M304" i="21"/>
  <c r="R304" i="21" s="1"/>
  <c r="M339" i="21"/>
  <c r="R339" i="21" s="1"/>
  <c r="K339" i="21"/>
  <c r="M307" i="21"/>
  <c r="R307" i="21" s="1"/>
  <c r="K307" i="21"/>
  <c r="M404" i="21"/>
  <c r="R404" i="21" s="1"/>
  <c r="K420" i="21"/>
  <c r="K386" i="21"/>
  <c r="M386" i="21"/>
  <c r="R386" i="21" s="1"/>
  <c r="K370" i="21"/>
  <c r="M370" i="21"/>
  <c r="R370" i="21" s="1"/>
  <c r="M378" i="21"/>
  <c r="R378" i="21" s="1"/>
  <c r="K378" i="21"/>
  <c r="K356" i="21"/>
  <c r="M356" i="21"/>
  <c r="R356" i="21" s="1"/>
  <c r="M341" i="21"/>
  <c r="R341" i="21" s="1"/>
  <c r="K341" i="21"/>
  <c r="K312" i="21"/>
  <c r="M312" i="21"/>
  <c r="R312" i="21" s="1"/>
  <c r="M374" i="21"/>
  <c r="R374" i="21" s="1"/>
  <c r="K374" i="21"/>
  <c r="M366" i="21"/>
  <c r="R366" i="21" s="1"/>
  <c r="K366" i="21"/>
  <c r="M380" i="21"/>
  <c r="R380" i="21" s="1"/>
  <c r="K380" i="21"/>
  <c r="M333" i="21"/>
  <c r="R333" i="21" s="1"/>
  <c r="K333" i="21"/>
  <c r="K320" i="21"/>
  <c r="M320" i="21"/>
  <c r="R320" i="21" s="1"/>
  <c r="M362" i="21"/>
  <c r="R362" i="21" s="1"/>
  <c r="K362" i="21"/>
  <c r="M460" i="21"/>
  <c r="R460" i="21" s="1"/>
  <c r="K460" i="21"/>
  <c r="M464" i="21"/>
  <c r="R464" i="21" s="1"/>
  <c r="K464" i="21"/>
  <c r="K431" i="21"/>
  <c r="M431" i="21"/>
  <c r="R431" i="21" s="1"/>
  <c r="K432" i="21"/>
  <c r="M408" i="21"/>
  <c r="R408" i="21" s="1"/>
  <c r="M438" i="21"/>
  <c r="R438" i="21" s="1"/>
  <c r="M452" i="21"/>
  <c r="R452" i="21" s="1"/>
  <c r="K452" i="21"/>
  <c r="K434" i="21"/>
  <c r="M434" i="21"/>
  <c r="R434" i="21" s="1"/>
  <c r="M428" i="21"/>
  <c r="R428" i="21" s="1"/>
  <c r="K428" i="21"/>
  <c r="K418" i="21"/>
  <c r="M418" i="21"/>
  <c r="R418" i="21" s="1"/>
  <c r="M401" i="21"/>
  <c r="R401" i="21" s="1"/>
  <c r="K401" i="21"/>
  <c r="K259" i="21"/>
  <c r="M474" i="21"/>
  <c r="R474" i="21" s="1"/>
  <c r="K474" i="21"/>
  <c r="K475" i="21"/>
  <c r="M475" i="21"/>
  <c r="R475" i="21" s="1"/>
  <c r="K479" i="21"/>
  <c r="M479" i="21"/>
  <c r="R479" i="21" s="1"/>
  <c r="K470" i="21"/>
  <c r="M470" i="21"/>
  <c r="R470" i="21" s="1"/>
  <c r="M451" i="21"/>
  <c r="R451" i="21" s="1"/>
  <c r="K451" i="21"/>
  <c r="K442" i="21"/>
  <c r="M442" i="21"/>
  <c r="R442" i="21" s="1"/>
  <c r="M423" i="21"/>
  <c r="R423" i="21" s="1"/>
  <c r="K423" i="21"/>
  <c r="M427" i="21"/>
  <c r="R427" i="21" s="1"/>
  <c r="K427" i="21"/>
  <c r="M494" i="21"/>
  <c r="R494" i="21" s="1"/>
  <c r="K494" i="21"/>
  <c r="M486" i="21"/>
  <c r="R486" i="21" s="1"/>
  <c r="K486" i="21"/>
  <c r="K455" i="21"/>
  <c r="M455" i="21"/>
  <c r="R455" i="21" s="1"/>
  <c r="K441" i="21"/>
  <c r="M441" i="21"/>
  <c r="R441" i="21" s="1"/>
  <c r="K449" i="21"/>
  <c r="M449" i="21"/>
  <c r="R449" i="21" s="1"/>
  <c r="K430" i="21"/>
  <c r="M430" i="21"/>
  <c r="R430" i="21" s="1"/>
  <c r="M410" i="21"/>
  <c r="R410" i="21" s="1"/>
  <c r="K410" i="21"/>
  <c r="K402" i="21"/>
  <c r="M402" i="21"/>
  <c r="R402" i="21" s="1"/>
  <c r="M482" i="21"/>
  <c r="R482" i="21" s="1"/>
  <c r="K482" i="21"/>
  <c r="K426" i="21"/>
  <c r="M426" i="21"/>
  <c r="R426" i="21" s="1"/>
  <c r="K414" i="21"/>
  <c r="M414" i="21"/>
  <c r="R414" i="21" s="1"/>
  <c r="M490" i="21"/>
  <c r="R490" i="21" s="1"/>
  <c r="K490" i="21"/>
  <c r="M478" i="21"/>
  <c r="R478" i="21" s="1"/>
  <c r="K478" i="21"/>
  <c r="K458" i="21"/>
  <c r="M458" i="21"/>
  <c r="R458" i="21" s="1"/>
  <c r="K483" i="21"/>
  <c r="M483" i="21"/>
  <c r="R483" i="21" s="1"/>
  <c r="K462" i="21"/>
  <c r="M462" i="21"/>
  <c r="R462" i="21" s="1"/>
  <c r="K466" i="21"/>
  <c r="M466" i="21"/>
  <c r="R466" i="21" s="1"/>
  <c r="K454" i="21"/>
  <c r="M454" i="21"/>
  <c r="R454" i="21" s="1"/>
  <c r="M439" i="21"/>
  <c r="R439" i="21" s="1"/>
  <c r="K439" i="21"/>
  <c r="K445" i="21"/>
  <c r="M445" i="21"/>
  <c r="R445" i="21" s="1"/>
  <c r="K406" i="21"/>
  <c r="M406" i="21"/>
  <c r="R406" i="21" s="1"/>
  <c r="K398" i="21"/>
  <c r="M398" i="21"/>
  <c r="R398" i="21" s="1"/>
  <c r="M110" i="21"/>
  <c r="R110" i="21" s="1"/>
  <c r="M10" i="21"/>
  <c r="R10" i="21" s="1"/>
  <c r="M11" i="21"/>
  <c r="R11" i="21" s="1"/>
  <c r="K282" i="21"/>
  <c r="M120" i="21"/>
  <c r="R120" i="21" s="1"/>
  <c r="M64" i="21"/>
  <c r="R64" i="21" s="1"/>
  <c r="K155" i="21"/>
  <c r="K178" i="21"/>
  <c r="M30" i="21"/>
  <c r="R30" i="21" s="1"/>
  <c r="M273" i="21"/>
  <c r="R273" i="21" s="1"/>
  <c r="K12" i="21"/>
  <c r="K190" i="21"/>
  <c r="M220" i="21"/>
  <c r="R220" i="21" s="1"/>
  <c r="K106" i="21"/>
  <c r="K125" i="21"/>
  <c r="K14" i="21"/>
  <c r="K98" i="21"/>
  <c r="M25" i="21"/>
  <c r="R25" i="21" s="1"/>
  <c r="K61" i="21"/>
  <c r="K212" i="21"/>
  <c r="M157" i="21"/>
  <c r="R157" i="21" s="1"/>
  <c r="K265" i="21"/>
  <c r="M6" i="21"/>
  <c r="R6" i="21" s="1"/>
  <c r="K291" i="21"/>
  <c r="K182" i="21"/>
  <c r="M208" i="21"/>
  <c r="R208" i="21" s="1"/>
  <c r="K34" i="21"/>
  <c r="K137" i="21"/>
  <c r="K146" i="21"/>
  <c r="M33" i="21"/>
  <c r="R33" i="21" s="1"/>
  <c r="K79" i="21"/>
  <c r="M240" i="21"/>
  <c r="R240" i="21" s="1"/>
  <c r="M180" i="21"/>
  <c r="R180" i="21" s="1"/>
  <c r="M244" i="21"/>
  <c r="R244" i="21" s="1"/>
  <c r="M38" i="21"/>
  <c r="R38" i="21" s="1"/>
  <c r="K253" i="21"/>
  <c r="K19" i="21"/>
  <c r="M75" i="21"/>
  <c r="R75" i="21" s="1"/>
  <c r="K256" i="21"/>
  <c r="M171" i="21"/>
  <c r="R171" i="21" s="1"/>
  <c r="M249" i="21"/>
  <c r="R249" i="21" s="1"/>
  <c r="M193" i="21"/>
  <c r="R193" i="21" s="1"/>
  <c r="M172" i="21"/>
  <c r="R172" i="21" s="1"/>
  <c r="M283" i="21"/>
  <c r="R283" i="21" s="1"/>
  <c r="K28" i="21"/>
  <c r="M104" i="21"/>
  <c r="R104" i="21" s="1"/>
  <c r="K108" i="21"/>
  <c r="M114" i="21"/>
  <c r="R114" i="21" s="1"/>
  <c r="M9" i="21"/>
  <c r="R9" i="21" s="1"/>
  <c r="K179" i="21"/>
  <c r="M198" i="21"/>
  <c r="R198" i="21" s="1"/>
  <c r="K186" i="21"/>
  <c r="M94" i="21"/>
  <c r="R94" i="21" s="1"/>
  <c r="M51" i="21"/>
  <c r="R51" i="21" s="1"/>
  <c r="M205" i="21"/>
  <c r="R205" i="21" s="1"/>
  <c r="M224" i="21"/>
  <c r="R224" i="21" s="1"/>
  <c r="M18" i="21"/>
  <c r="R18" i="21" s="1"/>
  <c r="M129" i="21"/>
  <c r="R129" i="21" s="1"/>
  <c r="K54" i="21"/>
  <c r="M49" i="21"/>
  <c r="R49" i="21" s="1"/>
  <c r="M20" i="21"/>
  <c r="R20" i="21" s="1"/>
  <c r="M46" i="21"/>
  <c r="R46" i="21" s="1"/>
  <c r="M277" i="21"/>
  <c r="R277" i="21" s="1"/>
  <c r="K177" i="21"/>
  <c r="M121" i="21"/>
  <c r="R121" i="21" s="1"/>
  <c r="K69" i="21"/>
  <c r="K293" i="21"/>
  <c r="M164" i="21"/>
  <c r="R164" i="21" s="1"/>
  <c r="K216" i="21"/>
  <c r="M41" i="21"/>
  <c r="R41" i="21" s="1"/>
  <c r="M72" i="21"/>
  <c r="R72" i="21" s="1"/>
  <c r="K141" i="21"/>
  <c r="K99" i="21"/>
  <c r="K117" i="21"/>
  <c r="M4" i="21"/>
  <c r="R4" i="21" s="1"/>
  <c r="M261" i="21"/>
  <c r="R261" i="21" s="1"/>
  <c r="M188" i="21"/>
  <c r="R188" i="21" s="1"/>
  <c r="K163" i="21"/>
  <c r="M169" i="21"/>
  <c r="R169" i="21" s="1"/>
  <c r="K95" i="21"/>
  <c r="K234" i="21"/>
  <c r="M234" i="21"/>
  <c r="R234" i="21" s="1"/>
  <c r="M83" i="21"/>
  <c r="R83" i="21" s="1"/>
  <c r="M17" i="21"/>
  <c r="R17" i="21" s="1"/>
  <c r="K235" i="21"/>
  <c r="K166" i="21"/>
  <c r="K288" i="21"/>
  <c r="M288" i="21"/>
  <c r="R288" i="21" s="1"/>
  <c r="K237" i="21"/>
  <c r="M237" i="21"/>
  <c r="R237" i="21" s="1"/>
  <c r="M118" i="21"/>
  <c r="R118" i="21" s="1"/>
  <c r="K118" i="21"/>
  <c r="M101" i="21"/>
  <c r="R101" i="21" s="1"/>
  <c r="K101" i="21"/>
  <c r="K109" i="21"/>
  <c r="M109" i="21"/>
  <c r="R109" i="21" s="1"/>
  <c r="M73" i="21"/>
  <c r="R73" i="21" s="1"/>
  <c r="K73" i="21"/>
  <c r="M102" i="21"/>
  <c r="R102" i="21" s="1"/>
  <c r="K102" i="21"/>
  <c r="M229" i="21"/>
  <c r="R229" i="21" s="1"/>
  <c r="K229" i="21"/>
  <c r="M221" i="21"/>
  <c r="R221" i="21" s="1"/>
  <c r="K221" i="21"/>
  <c r="M213" i="21"/>
  <c r="R213" i="21" s="1"/>
  <c r="K213" i="21"/>
  <c r="M269" i="21"/>
  <c r="R269" i="21" s="1"/>
  <c r="K269" i="21"/>
  <c r="K201" i="21"/>
  <c r="M201" i="21"/>
  <c r="R201" i="21" s="1"/>
  <c r="K248" i="21"/>
  <c r="M248" i="21"/>
  <c r="R248" i="21" s="1"/>
  <c r="M42" i="21"/>
  <c r="R42" i="21" s="1"/>
  <c r="K42" i="21"/>
  <c r="K44" i="21"/>
  <c r="M44" i="21"/>
  <c r="R44" i="21" s="1"/>
  <c r="M26" i="21"/>
  <c r="R26" i="21" s="1"/>
  <c r="K26" i="21"/>
  <c r="M134" i="21"/>
  <c r="R134" i="21" s="1"/>
  <c r="K134" i="21"/>
  <c r="M126" i="21"/>
  <c r="R126" i="21" s="1"/>
  <c r="K126" i="21"/>
  <c r="K78" i="21"/>
  <c r="M78" i="21"/>
  <c r="R78" i="21" s="1"/>
  <c r="K36" i="21"/>
  <c r="M36" i="21"/>
  <c r="R36" i="21" s="1"/>
  <c r="M170" i="21"/>
  <c r="R170" i="21" s="1"/>
  <c r="K170" i="21"/>
  <c r="M281" i="21"/>
  <c r="R281" i="21" s="1"/>
  <c r="K281" i="21"/>
  <c r="M231" i="21"/>
  <c r="R231" i="21" s="1"/>
  <c r="K231" i="21"/>
  <c r="K272" i="21"/>
  <c r="M272" i="21"/>
  <c r="R272" i="21" s="1"/>
  <c r="M232" i="21"/>
  <c r="R232" i="21" s="1"/>
  <c r="K232" i="21"/>
  <c r="K185" i="21"/>
  <c r="M185" i="21"/>
  <c r="R185" i="21" s="1"/>
  <c r="M105" i="21"/>
  <c r="R105" i="21" s="1"/>
  <c r="K105" i="21"/>
  <c r="M138" i="21"/>
  <c r="R138" i="21" s="1"/>
  <c r="K138" i="21"/>
  <c r="M145" i="21"/>
  <c r="R145" i="21" s="1"/>
  <c r="K145" i="21"/>
  <c r="K97" i="21"/>
  <c r="M97" i="21"/>
  <c r="R97" i="21" s="1"/>
  <c r="K81" i="21"/>
  <c r="M81" i="21"/>
  <c r="R81" i="21" s="1"/>
  <c r="M59" i="21"/>
  <c r="R59" i="21" s="1"/>
  <c r="K275" i="21"/>
  <c r="M275" i="21"/>
  <c r="R275" i="21" s="1"/>
  <c r="M225" i="21"/>
  <c r="R225" i="21" s="1"/>
  <c r="K225" i="21"/>
  <c r="M217" i="21"/>
  <c r="R217" i="21" s="1"/>
  <c r="K217" i="21"/>
  <c r="M209" i="21"/>
  <c r="R209" i="21" s="1"/>
  <c r="K209" i="21"/>
  <c r="M194" i="21"/>
  <c r="R194" i="21" s="1"/>
  <c r="K194" i="21"/>
  <c r="K67" i="21"/>
  <c r="M67" i="21"/>
  <c r="R67" i="21" s="1"/>
  <c r="M50" i="21"/>
  <c r="R50" i="21" s="1"/>
  <c r="K50" i="21"/>
  <c r="M57" i="21"/>
  <c r="R57" i="21" s="1"/>
  <c r="K57" i="21"/>
  <c r="M202" i="21"/>
  <c r="R202" i="21" s="1"/>
  <c r="K202" i="21"/>
  <c r="K183" i="21"/>
  <c r="M183" i="21"/>
  <c r="R183" i="21" s="1"/>
  <c r="K150" i="21"/>
  <c r="M150" i="21"/>
  <c r="R150" i="21" s="1"/>
  <c r="M130" i="21"/>
  <c r="R130" i="21" s="1"/>
  <c r="K130" i="21"/>
  <c r="M122" i="21"/>
  <c r="R122" i="21" s="1"/>
  <c r="K122" i="21"/>
  <c r="K153" i="21"/>
  <c r="M153" i="21"/>
  <c r="R153" i="21" s="1"/>
  <c r="K200" i="21"/>
  <c r="M200" i="21"/>
  <c r="R200" i="21" s="1"/>
  <c r="K203" i="21"/>
  <c r="M203" i="21"/>
  <c r="R203" i="21" s="1"/>
  <c r="M165" i="21"/>
  <c r="R165" i="21" s="1"/>
  <c r="K165" i="21"/>
  <c r="M204" i="21"/>
  <c r="R204" i="21" s="1"/>
  <c r="K204" i="21"/>
  <c r="M189" i="21"/>
  <c r="R189" i="21" s="1"/>
  <c r="K189" i="21"/>
  <c r="K160" i="21"/>
  <c r="M160" i="21"/>
  <c r="R160" i="21" s="1"/>
  <c r="K295" i="21"/>
  <c r="M295" i="21"/>
  <c r="R295" i="21" s="1"/>
  <c r="K218" i="21"/>
  <c r="M218" i="21"/>
  <c r="R218" i="21" s="1"/>
  <c r="K230" i="21"/>
  <c r="M230" i="21"/>
  <c r="R230" i="21" s="1"/>
  <c r="K168" i="21"/>
  <c r="M168" i="21"/>
  <c r="R168" i="21" s="1"/>
  <c r="K271" i="21"/>
  <c r="M271" i="21"/>
  <c r="R271" i="21" s="1"/>
  <c r="K258" i="21"/>
  <c r="M258" i="21"/>
  <c r="R258" i="21" s="1"/>
  <c r="K233" i="21"/>
  <c r="M233" i="21"/>
  <c r="R233" i="21" s="1"/>
  <c r="M154" i="21"/>
  <c r="R154" i="21" s="1"/>
  <c r="K154" i="21"/>
  <c r="K279" i="21"/>
  <c r="M279" i="21"/>
  <c r="R279" i="21" s="1"/>
  <c r="K246" i="21"/>
  <c r="M246" i="21"/>
  <c r="R246" i="21" s="1"/>
  <c r="K243" i="21"/>
  <c r="M243" i="21"/>
  <c r="R243" i="21" s="1"/>
  <c r="K251" i="21"/>
  <c r="M251" i="21"/>
  <c r="R251" i="21" s="1"/>
  <c r="M173" i="21"/>
  <c r="R173" i="21" s="1"/>
  <c r="K173" i="21"/>
  <c r="M239" i="21"/>
  <c r="R239" i="21" s="1"/>
  <c r="K239" i="21"/>
  <c r="K227" i="21"/>
  <c r="M227" i="21"/>
  <c r="R227" i="21" s="1"/>
  <c r="K222" i="21"/>
  <c r="M222" i="21"/>
  <c r="R222" i="21" s="1"/>
  <c r="M197" i="21"/>
  <c r="R197" i="21" s="1"/>
  <c r="K197" i="21"/>
  <c r="M260" i="21"/>
  <c r="R260" i="21" s="1"/>
  <c r="K260" i="21"/>
  <c r="M254" i="21"/>
  <c r="R254" i="21" s="1"/>
  <c r="K254" i="21"/>
  <c r="K219" i="21"/>
  <c r="M219" i="21"/>
  <c r="R219" i="21" s="1"/>
  <c r="K214" i="21"/>
  <c r="M214" i="21"/>
  <c r="R214" i="21" s="1"/>
  <c r="K192" i="21"/>
  <c r="M192" i="21"/>
  <c r="R192" i="21" s="1"/>
  <c r="K270" i="21"/>
  <c r="M270" i="21"/>
  <c r="R270" i="21" s="1"/>
  <c r="M181" i="21"/>
  <c r="R181" i="21" s="1"/>
  <c r="K181" i="21"/>
  <c r="K242" i="21"/>
  <c r="M242" i="21"/>
  <c r="R242" i="21" s="1"/>
  <c r="K176" i="21"/>
  <c r="M176" i="21"/>
  <c r="R176" i="21" s="1"/>
  <c r="M245" i="21"/>
  <c r="R245" i="21" s="1"/>
  <c r="K245" i="21"/>
  <c r="M156" i="21"/>
  <c r="R156" i="21" s="1"/>
  <c r="K156" i="21"/>
  <c r="K287" i="21"/>
  <c r="M287" i="21"/>
  <c r="R287" i="21" s="1"/>
  <c r="K268" i="21"/>
  <c r="M268" i="21"/>
  <c r="R268" i="21" s="1"/>
  <c r="M284" i="21"/>
  <c r="R284" i="21" s="1"/>
  <c r="K284" i="21"/>
  <c r="M276" i="21"/>
  <c r="R276" i="21" s="1"/>
  <c r="K276" i="21"/>
  <c r="M292" i="21"/>
  <c r="R292" i="21" s="1"/>
  <c r="K292" i="21"/>
  <c r="M274" i="21"/>
  <c r="R274" i="21" s="1"/>
  <c r="K274" i="21"/>
  <c r="K226" i="21"/>
  <c r="M226" i="21"/>
  <c r="R226" i="21" s="1"/>
  <c r="K210" i="21"/>
  <c r="M210" i="21"/>
  <c r="R210" i="21" s="1"/>
  <c r="K206" i="21"/>
  <c r="M206" i="21"/>
  <c r="R206" i="21" s="1"/>
  <c r="K211" i="21"/>
  <c r="M211" i="21"/>
  <c r="R211" i="21" s="1"/>
  <c r="K264" i="21"/>
  <c r="M264" i="21"/>
  <c r="R264" i="21" s="1"/>
  <c r="M250" i="21"/>
  <c r="R250" i="21" s="1"/>
  <c r="K250" i="21"/>
  <c r="K263" i="21"/>
  <c r="M263" i="21"/>
  <c r="R263" i="21" s="1"/>
  <c r="K255" i="21"/>
  <c r="M255" i="21"/>
  <c r="R255" i="21" s="1"/>
  <c r="M151" i="21"/>
  <c r="R151" i="21" s="1"/>
  <c r="K151" i="21"/>
  <c r="M252" i="21"/>
  <c r="R252" i="21" s="1"/>
  <c r="K252" i="21"/>
  <c r="K184" i="21"/>
  <c r="M184" i="21"/>
  <c r="R184" i="21" s="1"/>
  <c r="K139" i="21"/>
  <c r="M139" i="21"/>
  <c r="R139" i="21" s="1"/>
  <c r="K123" i="21"/>
  <c r="M123" i="21"/>
  <c r="R123" i="21" s="1"/>
  <c r="K132" i="21"/>
  <c r="M132" i="21"/>
  <c r="R132" i="21" s="1"/>
  <c r="K116" i="21"/>
  <c r="M116" i="21"/>
  <c r="R116" i="21" s="1"/>
  <c r="K32" i="21"/>
  <c r="M32" i="21"/>
  <c r="R32" i="21" s="1"/>
  <c r="M53" i="21"/>
  <c r="R53" i="21" s="1"/>
  <c r="K53" i="21"/>
  <c r="K48" i="21"/>
  <c r="M48" i="21"/>
  <c r="R48" i="21" s="1"/>
  <c r="M13" i="21"/>
  <c r="R13" i="21" s="1"/>
  <c r="K13" i="21"/>
  <c r="M82" i="21"/>
  <c r="R82" i="21" s="1"/>
  <c r="K82" i="21"/>
  <c r="K100" i="21"/>
  <c r="M100" i="21"/>
  <c r="R100" i="21" s="1"/>
  <c r="M92" i="21"/>
  <c r="R92" i="21" s="1"/>
  <c r="K92" i="21"/>
  <c r="K86" i="21"/>
  <c r="M86" i="21"/>
  <c r="R86" i="21" s="1"/>
  <c r="K76" i="21"/>
  <c r="M76" i="21"/>
  <c r="R76" i="21" s="1"/>
  <c r="M68" i="21"/>
  <c r="R68" i="21" s="1"/>
  <c r="K68" i="21"/>
  <c r="K96" i="21"/>
  <c r="M96" i="21"/>
  <c r="R96" i="21" s="1"/>
  <c r="M60" i="21"/>
  <c r="R60" i="21" s="1"/>
  <c r="K60" i="21"/>
  <c r="K77" i="21"/>
  <c r="M77" i="21"/>
  <c r="R77" i="21" s="1"/>
  <c r="K8" i="21"/>
  <c r="M8" i="21"/>
  <c r="R8" i="21" s="1"/>
  <c r="M37" i="21"/>
  <c r="R37" i="21" s="1"/>
  <c r="K37" i="21"/>
  <c r="M21" i="21"/>
  <c r="R21" i="21" s="1"/>
  <c r="K21" i="21"/>
  <c r="K147" i="21"/>
  <c r="M147" i="21"/>
  <c r="R147" i="21" s="1"/>
  <c r="K131" i="21"/>
  <c r="M131" i="21"/>
  <c r="R131" i="21" s="1"/>
  <c r="K140" i="21"/>
  <c r="M140" i="21"/>
  <c r="R140" i="21" s="1"/>
  <c r="K135" i="21"/>
  <c r="M135" i="21"/>
  <c r="R135" i="21" s="1"/>
  <c r="M113" i="21"/>
  <c r="R113" i="21" s="1"/>
  <c r="K113" i="21"/>
  <c r="K90" i="21"/>
  <c r="M90" i="21"/>
  <c r="R90" i="21" s="1"/>
  <c r="K63" i="21"/>
  <c r="M63" i="21"/>
  <c r="R63" i="21" s="1"/>
  <c r="M29" i="21"/>
  <c r="R29" i="21" s="1"/>
  <c r="K29" i="21"/>
  <c r="K74" i="21"/>
  <c r="M74" i="21"/>
  <c r="R74" i="21" s="1"/>
  <c r="M115" i="21"/>
  <c r="R115" i="21" s="1"/>
  <c r="K115" i="21"/>
  <c r="K85" i="21"/>
  <c r="M85" i="21"/>
  <c r="R85" i="21" s="1"/>
  <c r="M45" i="21"/>
  <c r="R45" i="21" s="1"/>
  <c r="K45" i="21"/>
  <c r="K16" i="21"/>
  <c r="M16" i="21"/>
  <c r="R16" i="21" s="1"/>
  <c r="K127" i="21"/>
  <c r="M127" i="21"/>
  <c r="R127" i="21" s="1"/>
  <c r="K148" i="21"/>
  <c r="M148" i="21"/>
  <c r="R148" i="21" s="1"/>
  <c r="K143" i="21"/>
  <c r="M143" i="21"/>
  <c r="R143" i="21" s="1"/>
  <c r="K124" i="21"/>
  <c r="M124" i="21"/>
  <c r="R124" i="21" s="1"/>
  <c r="M111" i="21"/>
  <c r="R111" i="21" s="1"/>
  <c r="K111" i="21"/>
  <c r="K93" i="21"/>
  <c r="M93" i="21"/>
  <c r="R93" i="21" s="1"/>
  <c r="K71" i="21"/>
  <c r="M71" i="21"/>
  <c r="R71" i="21" s="1"/>
  <c r="K24" i="21"/>
  <c r="M24" i="21"/>
  <c r="R24" i="21" s="1"/>
  <c r="M119" i="21"/>
  <c r="R119" i="21" s="1"/>
  <c r="K119" i="21"/>
  <c r="K112" i="21"/>
  <c r="M112" i="21"/>
  <c r="R112" i="21" s="1"/>
  <c r="K40" i="21"/>
  <c r="M40" i="21"/>
  <c r="R40" i="21" s="1"/>
  <c r="K3" i="21"/>
  <c r="M3" i="21"/>
  <c r="R3" i="21" s="1"/>
  <c r="M6" i="35"/>
  <c r="L6" i="35"/>
  <c r="K6" i="35"/>
  <c r="J6" i="35"/>
  <c r="I6" i="35"/>
  <c r="H6" i="35"/>
  <c r="G6" i="35"/>
  <c r="F6" i="35"/>
  <c r="E6" i="35"/>
  <c r="D6" i="35"/>
  <c r="C6" i="35"/>
  <c r="B6" i="35"/>
  <c r="F733" i="21" l="1"/>
  <c r="G733" i="21"/>
  <c r="H733" i="21"/>
  <c r="P733" i="21"/>
  <c r="F734" i="21"/>
  <c r="G734" i="21"/>
  <c r="H734" i="21"/>
  <c r="J734" i="21"/>
  <c r="F735" i="21"/>
  <c r="G735" i="21"/>
  <c r="H735" i="21"/>
  <c r="P735" i="21"/>
  <c r="F736" i="21"/>
  <c r="G736" i="21"/>
  <c r="H736" i="21"/>
  <c r="P736" i="21"/>
  <c r="F737" i="21"/>
  <c r="G737" i="21"/>
  <c r="H737" i="21"/>
  <c r="P737" i="21"/>
  <c r="F738" i="21"/>
  <c r="G738" i="21"/>
  <c r="H738" i="21"/>
  <c r="J738" i="21"/>
  <c r="F739" i="21"/>
  <c r="G739" i="21"/>
  <c r="H739" i="21"/>
  <c r="P739" i="21"/>
  <c r="F740" i="21"/>
  <c r="G740" i="21"/>
  <c r="H740" i="21"/>
  <c r="P740" i="21"/>
  <c r="F741" i="21"/>
  <c r="G741" i="21"/>
  <c r="H741" i="21"/>
  <c r="P741" i="21"/>
  <c r="F742" i="21"/>
  <c r="G742" i="21"/>
  <c r="H742" i="21"/>
  <c r="J742" i="21"/>
  <c r="F743" i="21"/>
  <c r="G743" i="21"/>
  <c r="H743" i="21"/>
  <c r="P743" i="21"/>
  <c r="F744" i="21"/>
  <c r="G744" i="21"/>
  <c r="H744" i="21"/>
  <c r="P744" i="21"/>
  <c r="F745" i="21"/>
  <c r="G745" i="21"/>
  <c r="H745" i="21"/>
  <c r="P745" i="21"/>
  <c r="F746" i="21"/>
  <c r="G746" i="21"/>
  <c r="H746" i="21"/>
  <c r="J746" i="21"/>
  <c r="F747" i="21"/>
  <c r="G747" i="21"/>
  <c r="H747" i="21"/>
  <c r="P747" i="21"/>
  <c r="F748" i="21"/>
  <c r="G748" i="21"/>
  <c r="H748" i="21"/>
  <c r="P748" i="21"/>
  <c r="F749" i="21"/>
  <c r="G749" i="21"/>
  <c r="H749" i="21"/>
  <c r="P749" i="21"/>
  <c r="F750" i="21"/>
  <c r="G750" i="21"/>
  <c r="H750" i="21"/>
  <c r="J750" i="21"/>
  <c r="F751" i="21"/>
  <c r="G751" i="21"/>
  <c r="H751" i="21"/>
  <c r="P751" i="21"/>
  <c r="F752" i="21"/>
  <c r="G752" i="21"/>
  <c r="H752" i="21"/>
  <c r="P752" i="21"/>
  <c r="F753" i="21"/>
  <c r="G753" i="21"/>
  <c r="H753" i="21"/>
  <c r="P753" i="21"/>
  <c r="F754" i="21"/>
  <c r="G754" i="21"/>
  <c r="H754" i="21"/>
  <c r="J754" i="21"/>
  <c r="F755" i="21"/>
  <c r="G755" i="21"/>
  <c r="H755" i="21"/>
  <c r="P755" i="21"/>
  <c r="F756" i="21"/>
  <c r="G756" i="21"/>
  <c r="H756" i="21"/>
  <c r="P756" i="21"/>
  <c r="F757" i="21"/>
  <c r="G757" i="21"/>
  <c r="H757" i="21"/>
  <c r="P757" i="21"/>
  <c r="F758" i="21"/>
  <c r="G758" i="21"/>
  <c r="H758" i="21"/>
  <c r="J758" i="21"/>
  <c r="F759" i="21"/>
  <c r="G759" i="21"/>
  <c r="H759" i="21"/>
  <c r="P759" i="21"/>
  <c r="F760" i="21"/>
  <c r="G760" i="21"/>
  <c r="H760" i="21"/>
  <c r="P760" i="21"/>
  <c r="F761" i="21"/>
  <c r="G761" i="21"/>
  <c r="H761" i="21"/>
  <c r="P761" i="21"/>
  <c r="F762" i="21"/>
  <c r="G762" i="21"/>
  <c r="H762" i="21"/>
  <c r="J762" i="21"/>
  <c r="F763" i="21"/>
  <c r="G763" i="21"/>
  <c r="H763" i="21"/>
  <c r="P763" i="21"/>
  <c r="F764" i="21"/>
  <c r="G764" i="21"/>
  <c r="H764" i="21"/>
  <c r="P764" i="21"/>
  <c r="F765" i="21"/>
  <c r="G765" i="21"/>
  <c r="H765" i="21"/>
  <c r="P765" i="21"/>
  <c r="F766" i="21"/>
  <c r="G766" i="21"/>
  <c r="H766" i="21"/>
  <c r="J766" i="21"/>
  <c r="F767" i="21"/>
  <c r="G767" i="21"/>
  <c r="H767" i="21"/>
  <c r="P767" i="21"/>
  <c r="F768" i="21"/>
  <c r="G768" i="21"/>
  <c r="H768" i="21"/>
  <c r="P768" i="21"/>
  <c r="F769" i="21"/>
  <c r="G769" i="21"/>
  <c r="H769" i="21"/>
  <c r="P769" i="21"/>
  <c r="F770" i="21"/>
  <c r="G770" i="21"/>
  <c r="H770" i="21"/>
  <c r="J770" i="21"/>
  <c r="F771" i="21"/>
  <c r="G771" i="21"/>
  <c r="H771" i="21"/>
  <c r="P771" i="21"/>
  <c r="F772" i="21"/>
  <c r="G772" i="21"/>
  <c r="H772" i="21"/>
  <c r="P772" i="21"/>
  <c r="F773" i="21"/>
  <c r="G773" i="21"/>
  <c r="H773" i="21"/>
  <c r="P773" i="21"/>
  <c r="F774" i="21"/>
  <c r="G774" i="21"/>
  <c r="H774" i="21"/>
  <c r="J774" i="21"/>
  <c r="F775" i="21"/>
  <c r="G775" i="21"/>
  <c r="H775" i="21"/>
  <c r="P775" i="21"/>
  <c r="F776" i="21"/>
  <c r="G776" i="21"/>
  <c r="H776" i="21"/>
  <c r="P776" i="21"/>
  <c r="F777" i="21"/>
  <c r="G777" i="21"/>
  <c r="H777" i="21"/>
  <c r="P777" i="21"/>
  <c r="F778" i="21"/>
  <c r="G778" i="21"/>
  <c r="H778" i="21"/>
  <c r="J778" i="21"/>
  <c r="F779" i="21"/>
  <c r="G779" i="21"/>
  <c r="H779" i="21"/>
  <c r="P779" i="21"/>
  <c r="F780" i="21"/>
  <c r="G780" i="21"/>
  <c r="H780" i="21"/>
  <c r="P780" i="21"/>
  <c r="F781" i="21"/>
  <c r="G781" i="21"/>
  <c r="H781" i="21"/>
  <c r="P781" i="21"/>
  <c r="F782" i="21"/>
  <c r="G782" i="21"/>
  <c r="H782" i="21"/>
  <c r="J782" i="21"/>
  <c r="F783" i="21"/>
  <c r="G783" i="21"/>
  <c r="H783" i="21"/>
  <c r="P783" i="21"/>
  <c r="F784" i="21"/>
  <c r="G784" i="21"/>
  <c r="H784" i="21"/>
  <c r="P784" i="21"/>
  <c r="F785" i="21"/>
  <c r="G785" i="21"/>
  <c r="H785" i="21"/>
  <c r="P785" i="21"/>
  <c r="F786" i="21"/>
  <c r="G786" i="21"/>
  <c r="H786" i="21"/>
  <c r="J786" i="21"/>
  <c r="F787" i="21"/>
  <c r="G787" i="21"/>
  <c r="H787" i="21"/>
  <c r="P787" i="21"/>
  <c r="F788" i="21"/>
  <c r="G788" i="21"/>
  <c r="H788" i="21"/>
  <c r="P788" i="21"/>
  <c r="F789" i="21"/>
  <c r="G789" i="21"/>
  <c r="H789" i="21"/>
  <c r="J789" i="21"/>
  <c r="K789" i="21" s="1"/>
  <c r="F790" i="21"/>
  <c r="G790" i="21"/>
  <c r="H790" i="21"/>
  <c r="P790" i="21"/>
  <c r="F791" i="21"/>
  <c r="G791" i="21"/>
  <c r="H791" i="21"/>
  <c r="J791" i="21"/>
  <c r="F792" i="21"/>
  <c r="G792" i="21"/>
  <c r="H792" i="21"/>
  <c r="P792" i="21"/>
  <c r="F793" i="21"/>
  <c r="G793" i="21"/>
  <c r="H793" i="21"/>
  <c r="P793" i="21"/>
  <c r="F794" i="21"/>
  <c r="G794" i="21"/>
  <c r="H794" i="21"/>
  <c r="P794" i="21"/>
  <c r="F795" i="21"/>
  <c r="G795" i="21"/>
  <c r="H795" i="21"/>
  <c r="J795" i="21"/>
  <c r="F796" i="21"/>
  <c r="G796" i="21"/>
  <c r="H796" i="21"/>
  <c r="P796" i="21"/>
  <c r="F797" i="21"/>
  <c r="G797" i="21"/>
  <c r="H797" i="21"/>
  <c r="F798" i="21"/>
  <c r="G798" i="21"/>
  <c r="H798" i="21"/>
  <c r="P798" i="21"/>
  <c r="F799" i="21"/>
  <c r="G799" i="21"/>
  <c r="H799" i="21"/>
  <c r="J799" i="21"/>
  <c r="F800" i="21"/>
  <c r="G800" i="21"/>
  <c r="H800" i="21"/>
  <c r="P800" i="21"/>
  <c r="F801" i="21"/>
  <c r="G801" i="21"/>
  <c r="H801" i="21"/>
  <c r="P801" i="21"/>
  <c r="F802" i="21"/>
  <c r="G802" i="21"/>
  <c r="H802" i="21"/>
  <c r="P802" i="21"/>
  <c r="F803" i="21"/>
  <c r="G803" i="21"/>
  <c r="H803" i="21"/>
  <c r="J803" i="21"/>
  <c r="F804" i="21"/>
  <c r="G804" i="21"/>
  <c r="H804" i="21"/>
  <c r="P804" i="21"/>
  <c r="F805" i="21"/>
  <c r="G805" i="21"/>
  <c r="H805" i="21"/>
  <c r="P805" i="21"/>
  <c r="F806" i="21"/>
  <c r="G806" i="21"/>
  <c r="H806" i="21"/>
  <c r="P806" i="21"/>
  <c r="F807" i="21"/>
  <c r="G807" i="21"/>
  <c r="H807" i="21"/>
  <c r="J807" i="21"/>
  <c r="F808" i="21"/>
  <c r="G808" i="21"/>
  <c r="H808" i="21"/>
  <c r="P808" i="21"/>
  <c r="F809" i="21"/>
  <c r="G809" i="21"/>
  <c r="H809" i="21"/>
  <c r="P809" i="21"/>
  <c r="F810" i="21"/>
  <c r="G810" i="21"/>
  <c r="H810" i="21"/>
  <c r="P810" i="21"/>
  <c r="F811" i="21"/>
  <c r="G811" i="21"/>
  <c r="H811" i="21"/>
  <c r="J811" i="21"/>
  <c r="F812" i="21"/>
  <c r="G812" i="21"/>
  <c r="H812" i="21"/>
  <c r="P812" i="21"/>
  <c r="F813" i="21"/>
  <c r="G813" i="21"/>
  <c r="H813" i="21"/>
  <c r="P813" i="21"/>
  <c r="F814" i="21"/>
  <c r="G814" i="21"/>
  <c r="H814" i="21"/>
  <c r="P814" i="21"/>
  <c r="F815" i="21"/>
  <c r="G815" i="21"/>
  <c r="H815" i="21"/>
  <c r="J815" i="21"/>
  <c r="F816" i="21"/>
  <c r="G816" i="21"/>
  <c r="H816" i="21"/>
  <c r="P816" i="21"/>
  <c r="F817" i="21"/>
  <c r="G817" i="21"/>
  <c r="H817" i="21"/>
  <c r="P817" i="21"/>
  <c r="F818" i="21"/>
  <c r="G818" i="21"/>
  <c r="H818" i="21"/>
  <c r="P818" i="21"/>
  <c r="F819" i="21"/>
  <c r="G819" i="21"/>
  <c r="H819" i="21"/>
  <c r="J819" i="21"/>
  <c r="F820" i="21"/>
  <c r="G820" i="21"/>
  <c r="H820" i="21"/>
  <c r="P820" i="21"/>
  <c r="F821" i="21"/>
  <c r="G821" i="21"/>
  <c r="H821" i="21"/>
  <c r="P821" i="21"/>
  <c r="F822" i="21"/>
  <c r="G822" i="21"/>
  <c r="H822" i="21"/>
  <c r="P822" i="21"/>
  <c r="F823" i="21"/>
  <c r="G823" i="21"/>
  <c r="H823" i="21"/>
  <c r="J823" i="21"/>
  <c r="F824" i="21"/>
  <c r="G824" i="21"/>
  <c r="H824" i="21"/>
  <c r="P824" i="21"/>
  <c r="F825" i="21"/>
  <c r="G825" i="21"/>
  <c r="H825" i="21"/>
  <c r="P825" i="21"/>
  <c r="F826" i="21"/>
  <c r="G826" i="21"/>
  <c r="H826" i="21"/>
  <c r="P826" i="21"/>
  <c r="F827" i="21"/>
  <c r="G827" i="21"/>
  <c r="H827" i="21"/>
  <c r="J827" i="21"/>
  <c r="F828" i="21"/>
  <c r="G828" i="21"/>
  <c r="H828" i="21"/>
  <c r="P828" i="21"/>
  <c r="F829" i="21"/>
  <c r="G829" i="21"/>
  <c r="H829" i="21"/>
  <c r="P829" i="21"/>
  <c r="F830" i="21"/>
  <c r="G830" i="21"/>
  <c r="H830" i="21"/>
  <c r="P830" i="21"/>
  <c r="F831" i="21"/>
  <c r="G831" i="21"/>
  <c r="H831" i="21"/>
  <c r="J831" i="21"/>
  <c r="F832" i="21"/>
  <c r="G832" i="21"/>
  <c r="H832" i="21"/>
  <c r="P832" i="21"/>
  <c r="F833" i="21"/>
  <c r="G833" i="21"/>
  <c r="H833" i="21"/>
  <c r="P833" i="21"/>
  <c r="F834" i="21"/>
  <c r="G834" i="21"/>
  <c r="H834" i="21"/>
  <c r="P834" i="21"/>
  <c r="F835" i="21"/>
  <c r="G835" i="21"/>
  <c r="H835" i="21"/>
  <c r="J835" i="21"/>
  <c r="F836" i="21"/>
  <c r="G836" i="21"/>
  <c r="H836" i="21"/>
  <c r="P836" i="21"/>
  <c r="F837" i="21"/>
  <c r="G837" i="21"/>
  <c r="H837" i="21"/>
  <c r="P837" i="21"/>
  <c r="F838" i="21"/>
  <c r="G838" i="21"/>
  <c r="H838" i="21"/>
  <c r="P838" i="21"/>
  <c r="F839" i="21"/>
  <c r="G839" i="21"/>
  <c r="H839" i="21"/>
  <c r="J839" i="21"/>
  <c r="F840" i="21"/>
  <c r="G840" i="21"/>
  <c r="H840" i="21"/>
  <c r="P840" i="21"/>
  <c r="F841" i="21"/>
  <c r="G841" i="21"/>
  <c r="H841" i="21"/>
  <c r="P841" i="21"/>
  <c r="F842" i="21"/>
  <c r="G842" i="21"/>
  <c r="H842" i="21"/>
  <c r="P842" i="21"/>
  <c r="F843" i="21"/>
  <c r="G843" i="21"/>
  <c r="H843" i="21"/>
  <c r="J843" i="21"/>
  <c r="F844" i="21"/>
  <c r="G844" i="21"/>
  <c r="H844" i="21"/>
  <c r="P844" i="21"/>
  <c r="F845" i="21"/>
  <c r="G845" i="21"/>
  <c r="H845" i="21"/>
  <c r="P845" i="21"/>
  <c r="F846" i="21"/>
  <c r="G846" i="21"/>
  <c r="H846" i="21"/>
  <c r="P846" i="21"/>
  <c r="F847" i="21"/>
  <c r="G847" i="21"/>
  <c r="H847" i="21"/>
  <c r="J847" i="21"/>
  <c r="F848" i="21"/>
  <c r="G848" i="21"/>
  <c r="H848" i="21"/>
  <c r="P848" i="21"/>
  <c r="F849" i="21"/>
  <c r="G849" i="21"/>
  <c r="H849" i="21"/>
  <c r="P849" i="21"/>
  <c r="F850" i="21"/>
  <c r="G850" i="21"/>
  <c r="H850" i="21"/>
  <c r="P850" i="21"/>
  <c r="F851" i="21"/>
  <c r="G851" i="21"/>
  <c r="H851" i="21"/>
  <c r="J851" i="21"/>
  <c r="F852" i="21"/>
  <c r="G852" i="21"/>
  <c r="H852" i="21"/>
  <c r="P852" i="21"/>
  <c r="F853" i="21"/>
  <c r="G853" i="21"/>
  <c r="H853" i="21"/>
  <c r="P853" i="21"/>
  <c r="F854" i="21"/>
  <c r="G854" i="21"/>
  <c r="H854" i="21"/>
  <c r="P854" i="21"/>
  <c r="F855" i="21"/>
  <c r="G855" i="21"/>
  <c r="H855" i="21"/>
  <c r="J855" i="21"/>
  <c r="F856" i="21"/>
  <c r="G856" i="21"/>
  <c r="H856" i="21"/>
  <c r="P856" i="21"/>
  <c r="F857" i="21"/>
  <c r="G857" i="21"/>
  <c r="H857" i="21"/>
  <c r="P857" i="21"/>
  <c r="F858" i="21"/>
  <c r="G858" i="21"/>
  <c r="H858" i="21"/>
  <c r="P858" i="21"/>
  <c r="F859" i="21"/>
  <c r="G859" i="21"/>
  <c r="H859" i="21"/>
  <c r="J859" i="21"/>
  <c r="F860" i="21"/>
  <c r="G860" i="21"/>
  <c r="H860" i="21"/>
  <c r="P860" i="21"/>
  <c r="F861" i="21"/>
  <c r="G861" i="21"/>
  <c r="H861" i="21"/>
  <c r="P861" i="21"/>
  <c r="F862" i="21"/>
  <c r="G862" i="21"/>
  <c r="H862" i="21"/>
  <c r="P862" i="21"/>
  <c r="F863" i="21"/>
  <c r="G863" i="21"/>
  <c r="H863" i="21"/>
  <c r="J863" i="21"/>
  <c r="F864" i="21"/>
  <c r="G864" i="21"/>
  <c r="H864" i="21"/>
  <c r="P864" i="21"/>
  <c r="F865" i="21"/>
  <c r="G865" i="21"/>
  <c r="H865" i="21"/>
  <c r="P865" i="21"/>
  <c r="F866" i="21"/>
  <c r="G866" i="21"/>
  <c r="H866" i="21"/>
  <c r="P866" i="21"/>
  <c r="F867" i="21"/>
  <c r="G867" i="21"/>
  <c r="H867" i="21"/>
  <c r="J867" i="21"/>
  <c r="F868" i="21"/>
  <c r="G868" i="21"/>
  <c r="H868" i="21"/>
  <c r="P868" i="21"/>
  <c r="F869" i="21"/>
  <c r="G869" i="21"/>
  <c r="H869" i="21"/>
  <c r="P869" i="21"/>
  <c r="F870" i="21"/>
  <c r="G870" i="21"/>
  <c r="H870" i="21"/>
  <c r="P870" i="21"/>
  <c r="F871" i="21"/>
  <c r="G871" i="21"/>
  <c r="H871" i="21"/>
  <c r="J871" i="21"/>
  <c r="F872" i="21"/>
  <c r="G872" i="21"/>
  <c r="H872" i="21"/>
  <c r="P872" i="21"/>
  <c r="F873" i="21"/>
  <c r="G873" i="21"/>
  <c r="H873" i="21"/>
  <c r="P873" i="21"/>
  <c r="F874" i="21"/>
  <c r="G874" i="21"/>
  <c r="H874" i="21"/>
  <c r="P874" i="21"/>
  <c r="F875" i="21"/>
  <c r="G875" i="21"/>
  <c r="H875" i="21"/>
  <c r="J875" i="21"/>
  <c r="F876" i="21"/>
  <c r="G876" i="21"/>
  <c r="H876" i="21"/>
  <c r="P876" i="21"/>
  <c r="F877" i="21"/>
  <c r="G877" i="21"/>
  <c r="H877" i="21"/>
  <c r="P877" i="21"/>
  <c r="F878" i="21"/>
  <c r="G878" i="21"/>
  <c r="H878" i="21"/>
  <c r="P878" i="21"/>
  <c r="F879" i="21"/>
  <c r="G879" i="21"/>
  <c r="H879" i="21"/>
  <c r="J879" i="21"/>
  <c r="F880" i="21"/>
  <c r="G880" i="21"/>
  <c r="H880" i="21"/>
  <c r="P880" i="21"/>
  <c r="F881" i="21"/>
  <c r="G881" i="21"/>
  <c r="H881" i="21"/>
  <c r="P881" i="21"/>
  <c r="F882" i="21"/>
  <c r="G882" i="21"/>
  <c r="H882" i="21"/>
  <c r="P882" i="21"/>
  <c r="F883" i="21"/>
  <c r="G883" i="21"/>
  <c r="H883" i="21"/>
  <c r="J883" i="21"/>
  <c r="F884" i="21"/>
  <c r="G884" i="21"/>
  <c r="H884" i="21"/>
  <c r="P884" i="21"/>
  <c r="F885" i="21"/>
  <c r="G885" i="21"/>
  <c r="H885" i="21"/>
  <c r="P885" i="21"/>
  <c r="F886" i="21"/>
  <c r="G886" i="21"/>
  <c r="H886" i="21"/>
  <c r="P886" i="21"/>
  <c r="F887" i="21"/>
  <c r="G887" i="21"/>
  <c r="H887" i="21"/>
  <c r="J887" i="21"/>
  <c r="F888" i="21"/>
  <c r="G888" i="21"/>
  <c r="H888" i="21"/>
  <c r="P888" i="21"/>
  <c r="F889" i="21"/>
  <c r="G889" i="21"/>
  <c r="H889" i="21"/>
  <c r="P889" i="21"/>
  <c r="F890" i="21"/>
  <c r="G890" i="21"/>
  <c r="H890" i="21"/>
  <c r="F891" i="21"/>
  <c r="G891" i="21"/>
  <c r="H891" i="21"/>
  <c r="P891" i="21"/>
  <c r="F892" i="21"/>
  <c r="G892" i="21"/>
  <c r="H892" i="21"/>
  <c r="F893" i="21"/>
  <c r="G893" i="21"/>
  <c r="H893" i="21"/>
  <c r="J893" i="21"/>
  <c r="K893" i="21" s="1"/>
  <c r="F894" i="21"/>
  <c r="G894" i="21"/>
  <c r="H894" i="21"/>
  <c r="F895" i="21"/>
  <c r="G895" i="21"/>
  <c r="H895" i="21"/>
  <c r="P895" i="21"/>
  <c r="F896" i="21"/>
  <c r="G896" i="21"/>
  <c r="H896" i="21"/>
  <c r="F897" i="21"/>
  <c r="G897" i="21"/>
  <c r="H897" i="21"/>
  <c r="J897" i="21"/>
  <c r="K897" i="21" s="1"/>
  <c r="F898" i="21"/>
  <c r="G898" i="21"/>
  <c r="H898" i="21"/>
  <c r="F899" i="21"/>
  <c r="G899" i="21"/>
  <c r="H899" i="21"/>
  <c r="P899" i="21"/>
  <c r="F900" i="21"/>
  <c r="G900" i="21"/>
  <c r="H900" i="21"/>
  <c r="F901" i="21"/>
  <c r="G901" i="21"/>
  <c r="H901" i="21"/>
  <c r="J901" i="21"/>
  <c r="K901" i="21" s="1"/>
  <c r="F902" i="21"/>
  <c r="G902" i="21"/>
  <c r="H902" i="21"/>
  <c r="F903" i="21"/>
  <c r="G903" i="21"/>
  <c r="H903" i="21"/>
  <c r="J903" i="21"/>
  <c r="F904" i="21"/>
  <c r="G904" i="21"/>
  <c r="H904" i="21"/>
  <c r="F905" i="21"/>
  <c r="G905" i="21"/>
  <c r="H905" i="21"/>
  <c r="J905" i="21"/>
  <c r="K905" i="21" s="1"/>
  <c r="F906" i="21"/>
  <c r="G906" i="21"/>
  <c r="H906" i="21"/>
  <c r="F907" i="21"/>
  <c r="G907" i="21"/>
  <c r="H907" i="21"/>
  <c r="J907" i="21"/>
  <c r="F908" i="21"/>
  <c r="G908" i="21"/>
  <c r="H908" i="21"/>
  <c r="F909" i="21"/>
  <c r="G909" i="21"/>
  <c r="H909" i="21"/>
  <c r="J909" i="21"/>
  <c r="K909" i="21" s="1"/>
  <c r="F910" i="21"/>
  <c r="G910" i="21"/>
  <c r="H910" i="21"/>
  <c r="F911" i="21"/>
  <c r="G911" i="21"/>
  <c r="H911" i="21"/>
  <c r="J911" i="21"/>
  <c r="F912" i="21"/>
  <c r="G912" i="21"/>
  <c r="H912" i="21"/>
  <c r="F913" i="21"/>
  <c r="G913" i="21"/>
  <c r="H913" i="21"/>
  <c r="F914" i="21"/>
  <c r="G914" i="21"/>
  <c r="H914" i="21"/>
  <c r="F915" i="21"/>
  <c r="G915" i="21"/>
  <c r="H915" i="21"/>
  <c r="J915" i="21"/>
  <c r="F916" i="21"/>
  <c r="G916" i="21"/>
  <c r="H916" i="21"/>
  <c r="F917" i="21"/>
  <c r="G917" i="21"/>
  <c r="H917" i="21"/>
  <c r="J917" i="21"/>
  <c r="K917" i="21" s="1"/>
  <c r="F918" i="21"/>
  <c r="G918" i="21"/>
  <c r="H918" i="21"/>
  <c r="F919" i="21"/>
  <c r="G919" i="21"/>
  <c r="H919" i="21"/>
  <c r="J919" i="21"/>
  <c r="F920" i="21"/>
  <c r="G920" i="21"/>
  <c r="H920" i="21"/>
  <c r="F921" i="21"/>
  <c r="G921" i="21"/>
  <c r="H921" i="21"/>
  <c r="J921" i="21"/>
  <c r="K921" i="21" s="1"/>
  <c r="F922" i="21"/>
  <c r="G922" i="21"/>
  <c r="H922" i="21"/>
  <c r="F923" i="21"/>
  <c r="G923" i="21"/>
  <c r="H923" i="21"/>
  <c r="J923" i="21"/>
  <c r="F924" i="21"/>
  <c r="G924" i="21"/>
  <c r="H924" i="21"/>
  <c r="F925" i="21"/>
  <c r="G925" i="21"/>
  <c r="H925" i="21"/>
  <c r="J925" i="21"/>
  <c r="F926" i="21"/>
  <c r="G926" i="21"/>
  <c r="H926" i="21"/>
  <c r="F927" i="21"/>
  <c r="G927" i="21"/>
  <c r="H927" i="21"/>
  <c r="J927" i="21"/>
  <c r="F928" i="21"/>
  <c r="G928" i="21"/>
  <c r="H928" i="21"/>
  <c r="F929" i="21"/>
  <c r="G929" i="21"/>
  <c r="H929" i="21"/>
  <c r="J929" i="21"/>
  <c r="F930" i="21"/>
  <c r="G930" i="21"/>
  <c r="H930" i="21"/>
  <c r="F931" i="21"/>
  <c r="G931" i="21"/>
  <c r="H931" i="21"/>
  <c r="J931" i="21"/>
  <c r="F932" i="21"/>
  <c r="G932" i="21"/>
  <c r="H932" i="21"/>
  <c r="F933" i="21"/>
  <c r="G933" i="21"/>
  <c r="H933" i="21"/>
  <c r="J933" i="21"/>
  <c r="F934" i="21"/>
  <c r="G934" i="21"/>
  <c r="H934" i="21"/>
  <c r="F935" i="21"/>
  <c r="G935" i="21"/>
  <c r="H935" i="21"/>
  <c r="J935" i="21"/>
  <c r="F936" i="21"/>
  <c r="G936" i="21"/>
  <c r="H936" i="21"/>
  <c r="F937" i="21"/>
  <c r="G937" i="21"/>
  <c r="H937" i="21"/>
  <c r="J937" i="21"/>
  <c r="F938" i="21"/>
  <c r="G938" i="21"/>
  <c r="H938" i="21"/>
  <c r="F939" i="21"/>
  <c r="G939" i="21"/>
  <c r="H939" i="21"/>
  <c r="J939" i="21"/>
  <c r="F940" i="21"/>
  <c r="G940" i="21"/>
  <c r="H940" i="21"/>
  <c r="F941" i="21"/>
  <c r="G941" i="21"/>
  <c r="H941" i="21"/>
  <c r="J941" i="21"/>
  <c r="F942" i="21"/>
  <c r="G942" i="21"/>
  <c r="H942" i="21"/>
  <c r="F943" i="21"/>
  <c r="G943" i="21"/>
  <c r="H943" i="21"/>
  <c r="J943" i="21"/>
  <c r="F944" i="21"/>
  <c r="G944" i="21"/>
  <c r="H944" i="21"/>
  <c r="F945" i="21"/>
  <c r="G945" i="21"/>
  <c r="H945" i="21"/>
  <c r="F946" i="21"/>
  <c r="G946" i="21"/>
  <c r="H946" i="21"/>
  <c r="F947" i="21"/>
  <c r="G947" i="21"/>
  <c r="H947" i="21"/>
  <c r="J947" i="21"/>
  <c r="F948" i="21"/>
  <c r="G948" i="21"/>
  <c r="H948" i="21"/>
  <c r="F949" i="21"/>
  <c r="G949" i="21"/>
  <c r="H949" i="21"/>
  <c r="J949" i="21"/>
  <c r="F950" i="21"/>
  <c r="G950" i="21"/>
  <c r="H950" i="21"/>
  <c r="F951" i="21"/>
  <c r="G951" i="21"/>
  <c r="H951" i="21"/>
  <c r="J951" i="21"/>
  <c r="F952" i="21"/>
  <c r="G952" i="21"/>
  <c r="H952" i="21"/>
  <c r="F953" i="21"/>
  <c r="G953" i="21"/>
  <c r="H953" i="21"/>
  <c r="J953" i="21"/>
  <c r="F954" i="21"/>
  <c r="G954" i="21"/>
  <c r="H954" i="21"/>
  <c r="F955" i="21"/>
  <c r="G955" i="21"/>
  <c r="H955" i="21"/>
  <c r="J955" i="21"/>
  <c r="F956" i="21"/>
  <c r="G956" i="21"/>
  <c r="H956" i="21"/>
  <c r="F957" i="21"/>
  <c r="G957" i="21"/>
  <c r="H957" i="21"/>
  <c r="J957" i="21"/>
  <c r="F958" i="21"/>
  <c r="G958" i="21"/>
  <c r="H958" i="21"/>
  <c r="F959" i="21"/>
  <c r="G959" i="21"/>
  <c r="H959" i="21"/>
  <c r="J959" i="21"/>
  <c r="F960" i="21"/>
  <c r="G960" i="21"/>
  <c r="H960" i="21"/>
  <c r="F961" i="21"/>
  <c r="G961" i="21"/>
  <c r="H961" i="21"/>
  <c r="J961" i="21"/>
  <c r="F962" i="21"/>
  <c r="G962" i="21"/>
  <c r="H962" i="21"/>
  <c r="F963" i="21"/>
  <c r="G963" i="21"/>
  <c r="H963" i="21"/>
  <c r="J963" i="21"/>
  <c r="F964" i="21"/>
  <c r="G964" i="21"/>
  <c r="H964" i="21"/>
  <c r="F965" i="21"/>
  <c r="G965" i="21"/>
  <c r="H965" i="21"/>
  <c r="J965" i="21"/>
  <c r="F966" i="21"/>
  <c r="G966" i="21"/>
  <c r="H966" i="21"/>
  <c r="F967" i="21"/>
  <c r="G967" i="21"/>
  <c r="H967" i="21"/>
  <c r="J967" i="21"/>
  <c r="F968" i="21"/>
  <c r="G968" i="21"/>
  <c r="H968" i="21"/>
  <c r="F969" i="21"/>
  <c r="G969" i="21"/>
  <c r="H969" i="21"/>
  <c r="J969" i="21"/>
  <c r="F970" i="21"/>
  <c r="G970" i="21"/>
  <c r="H970" i="21"/>
  <c r="F971" i="21"/>
  <c r="G971" i="21"/>
  <c r="H971" i="21"/>
  <c r="J971" i="21"/>
  <c r="F972" i="21"/>
  <c r="G972" i="21"/>
  <c r="H972" i="21"/>
  <c r="F973" i="21"/>
  <c r="G973" i="21"/>
  <c r="H973" i="21"/>
  <c r="J973" i="21"/>
  <c r="F974" i="21"/>
  <c r="G974" i="21"/>
  <c r="H974" i="21"/>
  <c r="F975" i="21"/>
  <c r="G975" i="21"/>
  <c r="H975" i="21"/>
  <c r="J975" i="21"/>
  <c r="F976" i="21"/>
  <c r="G976" i="21"/>
  <c r="H976" i="21"/>
  <c r="F977" i="21"/>
  <c r="G977" i="21"/>
  <c r="H977" i="21"/>
  <c r="J977" i="21"/>
  <c r="F978" i="21"/>
  <c r="G978" i="21"/>
  <c r="H978" i="21"/>
  <c r="F979" i="21"/>
  <c r="G979" i="21"/>
  <c r="H979" i="21"/>
  <c r="J979" i="21"/>
  <c r="F980" i="21"/>
  <c r="G980" i="21"/>
  <c r="H980" i="21"/>
  <c r="F981" i="21"/>
  <c r="G981" i="21"/>
  <c r="H981" i="21"/>
  <c r="J981" i="21"/>
  <c r="F982" i="21"/>
  <c r="G982" i="21"/>
  <c r="H982" i="21"/>
  <c r="F983" i="21"/>
  <c r="G983" i="21"/>
  <c r="H983" i="21"/>
  <c r="J983" i="21"/>
  <c r="F984" i="21"/>
  <c r="G984" i="21"/>
  <c r="H984" i="21"/>
  <c r="F985" i="21"/>
  <c r="G985" i="21"/>
  <c r="H985" i="21"/>
  <c r="J985" i="21"/>
  <c r="F986" i="21"/>
  <c r="G986" i="21"/>
  <c r="H986" i="21"/>
  <c r="F987" i="21"/>
  <c r="G987" i="21"/>
  <c r="H987" i="21"/>
  <c r="J987" i="21"/>
  <c r="F988" i="21"/>
  <c r="G988" i="21"/>
  <c r="H988" i="21"/>
  <c r="F989" i="21"/>
  <c r="G989" i="21"/>
  <c r="H989" i="21"/>
  <c r="F990" i="21"/>
  <c r="G990" i="21"/>
  <c r="H990" i="21"/>
  <c r="F991" i="21"/>
  <c r="G991" i="21"/>
  <c r="H991" i="21"/>
  <c r="F992" i="21"/>
  <c r="G992" i="21"/>
  <c r="H992" i="21"/>
  <c r="F993" i="21"/>
  <c r="G993" i="21"/>
  <c r="H993" i="21"/>
  <c r="F994" i="21"/>
  <c r="G994" i="21"/>
  <c r="H994" i="21"/>
  <c r="F995" i="21"/>
  <c r="G995" i="21"/>
  <c r="H995" i="21"/>
  <c r="F996" i="21"/>
  <c r="G996" i="21"/>
  <c r="H996" i="21"/>
  <c r="F997" i="21"/>
  <c r="G997" i="21"/>
  <c r="H997" i="21"/>
  <c r="F998" i="21"/>
  <c r="G998" i="21"/>
  <c r="H998" i="21"/>
  <c r="F999" i="21"/>
  <c r="G999" i="21"/>
  <c r="H999" i="21"/>
  <c r="F1000" i="21"/>
  <c r="G1000" i="21"/>
  <c r="H1000" i="21"/>
  <c r="F1001" i="21"/>
  <c r="G1001" i="21"/>
  <c r="H1001" i="21"/>
  <c r="F1002" i="21"/>
  <c r="G1002" i="21"/>
  <c r="H1002" i="21"/>
  <c r="F1003" i="21"/>
  <c r="G1003" i="21"/>
  <c r="H1003" i="21"/>
  <c r="F1004" i="21"/>
  <c r="G1004" i="21"/>
  <c r="H1004" i="21"/>
  <c r="F1005" i="21"/>
  <c r="G1005" i="21"/>
  <c r="H1005" i="21"/>
  <c r="F1006" i="21"/>
  <c r="G1006" i="21"/>
  <c r="H1006" i="21"/>
  <c r="F1007" i="21"/>
  <c r="G1007" i="21"/>
  <c r="H1007" i="21"/>
  <c r="F1008" i="21"/>
  <c r="G1008" i="21"/>
  <c r="H1008" i="21"/>
  <c r="F1009" i="21"/>
  <c r="G1009" i="21"/>
  <c r="H1009" i="21"/>
  <c r="F1010" i="21"/>
  <c r="G1010" i="21"/>
  <c r="H1010" i="21"/>
  <c r="F1011" i="21"/>
  <c r="G1011" i="21"/>
  <c r="H1011" i="21"/>
  <c r="F1012" i="21"/>
  <c r="G1012" i="21"/>
  <c r="H1012" i="21"/>
  <c r="F1013" i="21"/>
  <c r="G1013" i="21"/>
  <c r="H1013" i="21"/>
  <c r="F1014" i="21"/>
  <c r="G1014" i="21"/>
  <c r="H1014" i="21"/>
  <c r="F1015" i="21"/>
  <c r="G1015" i="21"/>
  <c r="H1015" i="21"/>
  <c r="F727" i="21"/>
  <c r="G727" i="21"/>
  <c r="H727" i="21"/>
  <c r="J727" i="21"/>
  <c r="F728" i="21"/>
  <c r="G728" i="21"/>
  <c r="H728" i="21"/>
  <c r="J728" i="21"/>
  <c r="F729" i="21"/>
  <c r="G729" i="21"/>
  <c r="H729" i="21"/>
  <c r="J729" i="21"/>
  <c r="K729" i="21" s="1"/>
  <c r="F730" i="21"/>
  <c r="G730" i="21"/>
  <c r="H730" i="21"/>
  <c r="J730" i="21"/>
  <c r="F731" i="21"/>
  <c r="G731" i="21"/>
  <c r="H731" i="21"/>
  <c r="J731" i="21"/>
  <c r="F732" i="21"/>
  <c r="G732" i="21"/>
  <c r="H732" i="21"/>
  <c r="J732" i="21"/>
  <c r="F647" i="21"/>
  <c r="G647" i="21"/>
  <c r="H647" i="21"/>
  <c r="F648" i="21"/>
  <c r="G648" i="21"/>
  <c r="H648" i="21"/>
  <c r="F649" i="21"/>
  <c r="G649" i="21"/>
  <c r="H649" i="21"/>
  <c r="F650" i="21"/>
  <c r="G650" i="21"/>
  <c r="H650" i="21"/>
  <c r="F651" i="21"/>
  <c r="G651" i="21"/>
  <c r="H651" i="21"/>
  <c r="F652" i="21"/>
  <c r="G652" i="21"/>
  <c r="H652" i="21"/>
  <c r="F653" i="21"/>
  <c r="G653" i="21"/>
  <c r="H653" i="21"/>
  <c r="F654" i="21"/>
  <c r="G654" i="21"/>
  <c r="H654" i="21"/>
  <c r="F655" i="21"/>
  <c r="G655" i="21"/>
  <c r="H655" i="21"/>
  <c r="F656" i="21"/>
  <c r="G656" i="21"/>
  <c r="H656" i="21"/>
  <c r="F657" i="21"/>
  <c r="G657" i="21"/>
  <c r="H657" i="21"/>
  <c r="F658" i="21"/>
  <c r="G658" i="21"/>
  <c r="H658" i="21"/>
  <c r="F659" i="21"/>
  <c r="G659" i="21"/>
  <c r="H659" i="21"/>
  <c r="F660" i="21"/>
  <c r="G660" i="21"/>
  <c r="H660" i="21"/>
  <c r="F661" i="21"/>
  <c r="G661" i="21"/>
  <c r="H661" i="21"/>
  <c r="F662" i="21"/>
  <c r="G662" i="21"/>
  <c r="H662" i="21"/>
  <c r="F663" i="21"/>
  <c r="G663" i="21"/>
  <c r="H663" i="21"/>
  <c r="F664" i="21"/>
  <c r="G664" i="21"/>
  <c r="H664" i="21"/>
  <c r="F665" i="21"/>
  <c r="G665" i="21"/>
  <c r="H665" i="21"/>
  <c r="F666" i="21"/>
  <c r="G666" i="21"/>
  <c r="H666" i="21"/>
  <c r="F667" i="21"/>
  <c r="G667" i="21"/>
  <c r="H667" i="21"/>
  <c r="F668" i="21"/>
  <c r="G668" i="21"/>
  <c r="H668" i="21"/>
  <c r="F669" i="21"/>
  <c r="G669" i="21"/>
  <c r="H669" i="21"/>
  <c r="F670" i="21"/>
  <c r="G670" i="21"/>
  <c r="H670" i="21"/>
  <c r="F671" i="21"/>
  <c r="G671" i="21"/>
  <c r="H671" i="21"/>
  <c r="F672" i="21"/>
  <c r="G672" i="21"/>
  <c r="H672" i="21"/>
  <c r="F673" i="21"/>
  <c r="G673" i="21"/>
  <c r="H673" i="21"/>
  <c r="F674" i="21"/>
  <c r="G674" i="21"/>
  <c r="H674" i="21"/>
  <c r="F675" i="21"/>
  <c r="G675" i="21"/>
  <c r="H675" i="21"/>
  <c r="F676" i="21"/>
  <c r="G676" i="21"/>
  <c r="H676" i="21"/>
  <c r="F677" i="21"/>
  <c r="G677" i="21"/>
  <c r="H677" i="21"/>
  <c r="F678" i="21"/>
  <c r="G678" i="21"/>
  <c r="H678" i="21"/>
  <c r="F679" i="21"/>
  <c r="G679" i="21"/>
  <c r="H679" i="21"/>
  <c r="F680" i="21"/>
  <c r="G680" i="21"/>
  <c r="H680" i="21"/>
  <c r="F681" i="21"/>
  <c r="G681" i="21"/>
  <c r="H681" i="21"/>
  <c r="F682" i="21"/>
  <c r="G682" i="21"/>
  <c r="H682" i="21"/>
  <c r="F683" i="21"/>
  <c r="G683" i="21"/>
  <c r="H683" i="21"/>
  <c r="F684" i="21"/>
  <c r="G684" i="21"/>
  <c r="H684" i="21"/>
  <c r="F685" i="21"/>
  <c r="G685" i="21"/>
  <c r="H685" i="21"/>
  <c r="F686" i="21"/>
  <c r="G686" i="21"/>
  <c r="H686" i="21"/>
  <c r="F687" i="21"/>
  <c r="G687" i="21"/>
  <c r="H687" i="21"/>
  <c r="F688" i="21"/>
  <c r="G688" i="21"/>
  <c r="H688" i="21"/>
  <c r="F689" i="21"/>
  <c r="G689" i="21"/>
  <c r="H689" i="21"/>
  <c r="F690" i="21"/>
  <c r="G690" i="21"/>
  <c r="H690" i="21"/>
  <c r="F691" i="21"/>
  <c r="G691" i="21"/>
  <c r="H691" i="21"/>
  <c r="F692" i="21"/>
  <c r="G692" i="21"/>
  <c r="H692" i="21"/>
  <c r="F693" i="21"/>
  <c r="G693" i="21"/>
  <c r="H693" i="21"/>
  <c r="F694" i="21"/>
  <c r="G694" i="21"/>
  <c r="H694" i="21"/>
  <c r="F695" i="21"/>
  <c r="G695" i="21"/>
  <c r="H695" i="21"/>
  <c r="F696" i="21"/>
  <c r="G696" i="21"/>
  <c r="H696" i="21"/>
  <c r="F697" i="21"/>
  <c r="G697" i="21"/>
  <c r="H697" i="21"/>
  <c r="F698" i="21"/>
  <c r="G698" i="21"/>
  <c r="H698" i="21"/>
  <c r="F699" i="21"/>
  <c r="G699" i="21"/>
  <c r="H699" i="21"/>
  <c r="F700" i="21"/>
  <c r="G700" i="21"/>
  <c r="H700" i="21"/>
  <c r="F701" i="21"/>
  <c r="G701" i="21"/>
  <c r="H701" i="21"/>
  <c r="F702" i="21"/>
  <c r="G702" i="21"/>
  <c r="H702" i="21"/>
  <c r="F703" i="21"/>
  <c r="G703" i="21"/>
  <c r="H703" i="21"/>
  <c r="J703" i="21"/>
  <c r="F704" i="21"/>
  <c r="G704" i="21"/>
  <c r="H704" i="21"/>
  <c r="F705" i="21"/>
  <c r="G705" i="21"/>
  <c r="H705" i="21"/>
  <c r="J705" i="21"/>
  <c r="F706" i="21"/>
  <c r="G706" i="21"/>
  <c r="H706" i="21"/>
  <c r="F707" i="21"/>
  <c r="G707" i="21"/>
  <c r="H707" i="21"/>
  <c r="J707" i="21"/>
  <c r="F708" i="21"/>
  <c r="G708" i="21"/>
  <c r="H708" i="21"/>
  <c r="F709" i="21"/>
  <c r="G709" i="21"/>
  <c r="H709" i="21"/>
  <c r="J709" i="21"/>
  <c r="F710" i="21"/>
  <c r="G710" i="21"/>
  <c r="H710" i="21"/>
  <c r="F711" i="21"/>
  <c r="G711" i="21"/>
  <c r="H711" i="21"/>
  <c r="J711" i="21"/>
  <c r="F712" i="21"/>
  <c r="G712" i="21"/>
  <c r="H712" i="21"/>
  <c r="F713" i="21"/>
  <c r="G713" i="21"/>
  <c r="H713" i="21"/>
  <c r="J713" i="21"/>
  <c r="F714" i="21"/>
  <c r="G714" i="21"/>
  <c r="H714" i="21"/>
  <c r="F715" i="21"/>
  <c r="G715" i="21"/>
  <c r="H715" i="21"/>
  <c r="J715" i="21"/>
  <c r="F716" i="21"/>
  <c r="G716" i="21"/>
  <c r="H716" i="21"/>
  <c r="F717" i="21"/>
  <c r="G717" i="21"/>
  <c r="H717" i="21"/>
  <c r="J717" i="21"/>
  <c r="F718" i="21"/>
  <c r="G718" i="21"/>
  <c r="H718" i="21"/>
  <c r="F719" i="21"/>
  <c r="G719" i="21"/>
  <c r="H719" i="21"/>
  <c r="J719" i="21"/>
  <c r="F720" i="21"/>
  <c r="G720" i="21"/>
  <c r="H720" i="21"/>
  <c r="F721" i="21"/>
  <c r="G721" i="21"/>
  <c r="H721" i="21"/>
  <c r="J721" i="21"/>
  <c r="F722" i="21"/>
  <c r="G722" i="21"/>
  <c r="H722" i="21"/>
  <c r="F723" i="21"/>
  <c r="G723" i="21"/>
  <c r="H723" i="21"/>
  <c r="J723" i="21"/>
  <c r="F724" i="21"/>
  <c r="G724" i="21"/>
  <c r="H724" i="21"/>
  <c r="F725" i="21"/>
  <c r="G725" i="21"/>
  <c r="H725" i="21"/>
  <c r="J725" i="21"/>
  <c r="F726" i="21"/>
  <c r="G726" i="21"/>
  <c r="H726" i="21"/>
  <c r="F644" i="21"/>
  <c r="G644" i="21"/>
  <c r="H644" i="21"/>
  <c r="J644" i="21"/>
  <c r="F645" i="21"/>
  <c r="G645" i="21"/>
  <c r="H645" i="21"/>
  <c r="F646" i="21"/>
  <c r="G646" i="21"/>
  <c r="H646" i="21"/>
  <c r="F642" i="21"/>
  <c r="F643" i="21"/>
  <c r="F498" i="21"/>
  <c r="G498" i="21"/>
  <c r="F499" i="21"/>
  <c r="G499" i="21"/>
  <c r="F500" i="21"/>
  <c r="G500" i="21"/>
  <c r="F501" i="21"/>
  <c r="G501" i="21"/>
  <c r="F502" i="21"/>
  <c r="G502" i="21"/>
  <c r="F503" i="21"/>
  <c r="G503" i="21"/>
  <c r="F504" i="21"/>
  <c r="G504" i="21"/>
  <c r="F505" i="21"/>
  <c r="G505" i="21"/>
  <c r="F506" i="21"/>
  <c r="G506" i="21"/>
  <c r="F507" i="21"/>
  <c r="G507" i="21"/>
  <c r="F508" i="21"/>
  <c r="G508" i="21"/>
  <c r="F509" i="21"/>
  <c r="G509" i="21"/>
  <c r="F510" i="21"/>
  <c r="G510" i="21"/>
  <c r="F511" i="21"/>
  <c r="G511" i="21"/>
  <c r="F512" i="21"/>
  <c r="G512" i="21"/>
  <c r="F513" i="21"/>
  <c r="G513" i="21"/>
  <c r="F514" i="21"/>
  <c r="G514" i="21"/>
  <c r="F515" i="21"/>
  <c r="G515" i="21"/>
  <c r="F516" i="21"/>
  <c r="G516" i="21"/>
  <c r="F517" i="21"/>
  <c r="G517" i="21"/>
  <c r="F518" i="21"/>
  <c r="G518" i="21"/>
  <c r="F519" i="21"/>
  <c r="G519" i="21"/>
  <c r="F520" i="21"/>
  <c r="G520" i="21"/>
  <c r="F521" i="21"/>
  <c r="G521" i="21"/>
  <c r="F522" i="21"/>
  <c r="G522" i="21"/>
  <c r="F523" i="21"/>
  <c r="G523" i="21"/>
  <c r="F524" i="21"/>
  <c r="G524" i="21"/>
  <c r="F525" i="21"/>
  <c r="G525" i="21"/>
  <c r="F526" i="21"/>
  <c r="G526" i="21"/>
  <c r="F527" i="21"/>
  <c r="G527" i="21"/>
  <c r="F528" i="21"/>
  <c r="G528" i="21"/>
  <c r="F529" i="21"/>
  <c r="G529" i="21"/>
  <c r="F530" i="21"/>
  <c r="G530" i="21"/>
  <c r="F531" i="21"/>
  <c r="G531" i="21"/>
  <c r="F532" i="21"/>
  <c r="G532" i="21"/>
  <c r="F533" i="21"/>
  <c r="G533" i="21"/>
  <c r="F534" i="21"/>
  <c r="G534" i="21"/>
  <c r="F535" i="21"/>
  <c r="G535" i="21"/>
  <c r="F536" i="21"/>
  <c r="G536" i="21"/>
  <c r="F537" i="21"/>
  <c r="G537" i="21"/>
  <c r="F538" i="21"/>
  <c r="G538" i="21"/>
  <c r="F539" i="21"/>
  <c r="G539" i="21"/>
  <c r="F540" i="21"/>
  <c r="G540" i="21"/>
  <c r="F541" i="21"/>
  <c r="G541" i="21"/>
  <c r="F542" i="21"/>
  <c r="G542" i="21"/>
  <c r="F543" i="21"/>
  <c r="G543" i="21"/>
  <c r="F544" i="21"/>
  <c r="G544" i="21"/>
  <c r="F545" i="21"/>
  <c r="G545" i="21"/>
  <c r="F546" i="21"/>
  <c r="G546" i="21"/>
  <c r="F547" i="21"/>
  <c r="G547" i="21"/>
  <c r="F548" i="21"/>
  <c r="G548" i="21"/>
  <c r="F549" i="21"/>
  <c r="G549" i="21"/>
  <c r="F550" i="21"/>
  <c r="G550" i="21"/>
  <c r="F551" i="21"/>
  <c r="G551" i="21"/>
  <c r="F552" i="21"/>
  <c r="G552" i="21"/>
  <c r="F553" i="21"/>
  <c r="G553" i="21"/>
  <c r="F554" i="21"/>
  <c r="G554" i="21"/>
  <c r="F555" i="21"/>
  <c r="G555" i="21"/>
  <c r="F556" i="21"/>
  <c r="G556" i="21"/>
  <c r="F557" i="21"/>
  <c r="G557" i="21"/>
  <c r="F558" i="21"/>
  <c r="G558" i="21"/>
  <c r="F559" i="21"/>
  <c r="G559" i="21"/>
  <c r="F560" i="21"/>
  <c r="G560" i="21"/>
  <c r="F561" i="21"/>
  <c r="G561" i="21"/>
  <c r="F562" i="21"/>
  <c r="G562" i="21"/>
  <c r="F563" i="21"/>
  <c r="G563" i="21"/>
  <c r="F564" i="21"/>
  <c r="G564" i="21"/>
  <c r="F565" i="21"/>
  <c r="G565" i="21"/>
  <c r="F566" i="21"/>
  <c r="G566" i="21"/>
  <c r="F567" i="21"/>
  <c r="G567" i="21"/>
  <c r="F568" i="21"/>
  <c r="G568" i="21"/>
  <c r="F569" i="21"/>
  <c r="G569" i="21"/>
  <c r="F570" i="21"/>
  <c r="G570" i="21"/>
  <c r="F571" i="21"/>
  <c r="G571" i="21"/>
  <c r="F572" i="21"/>
  <c r="G572" i="21"/>
  <c r="F573" i="21"/>
  <c r="G573" i="21"/>
  <c r="F574" i="21"/>
  <c r="G574" i="21"/>
  <c r="F575" i="21"/>
  <c r="G575" i="21"/>
  <c r="F576" i="21"/>
  <c r="G576" i="21"/>
  <c r="F577" i="21"/>
  <c r="G577" i="21"/>
  <c r="F578" i="21"/>
  <c r="G578" i="21"/>
  <c r="F579" i="21"/>
  <c r="G579" i="21"/>
  <c r="F580" i="21"/>
  <c r="G580" i="21"/>
  <c r="F581" i="21"/>
  <c r="G581" i="21"/>
  <c r="F582" i="21"/>
  <c r="G582" i="21"/>
  <c r="F583" i="21"/>
  <c r="G583" i="21"/>
  <c r="F584" i="21"/>
  <c r="G584" i="21"/>
  <c r="F585" i="21"/>
  <c r="G585" i="21"/>
  <c r="F586" i="21"/>
  <c r="G586" i="21"/>
  <c r="F587" i="21"/>
  <c r="G587" i="21"/>
  <c r="F588" i="21"/>
  <c r="G588" i="21"/>
  <c r="F589" i="21"/>
  <c r="G589" i="21"/>
  <c r="F590" i="21"/>
  <c r="G590" i="21"/>
  <c r="F591" i="21"/>
  <c r="G591" i="21"/>
  <c r="F592" i="21"/>
  <c r="G592" i="21"/>
  <c r="F593" i="21"/>
  <c r="G593" i="21"/>
  <c r="F594" i="21"/>
  <c r="G594" i="21"/>
  <c r="F595" i="21"/>
  <c r="G595" i="21"/>
  <c r="F596" i="21"/>
  <c r="G596" i="21"/>
  <c r="F597" i="21"/>
  <c r="G597" i="21"/>
  <c r="F598" i="21"/>
  <c r="G598" i="21"/>
  <c r="F599" i="21"/>
  <c r="G599" i="21"/>
  <c r="F600" i="21"/>
  <c r="G600" i="21"/>
  <c r="F601" i="21"/>
  <c r="G601" i="21"/>
  <c r="F602" i="21"/>
  <c r="G602" i="21"/>
  <c r="F603" i="21"/>
  <c r="G603" i="21"/>
  <c r="F604" i="21"/>
  <c r="G604" i="21"/>
  <c r="F605" i="21"/>
  <c r="G605" i="21"/>
  <c r="F606" i="21"/>
  <c r="G606" i="21"/>
  <c r="F607" i="21"/>
  <c r="G607" i="21"/>
  <c r="F608" i="21"/>
  <c r="G608" i="21"/>
  <c r="F609" i="21"/>
  <c r="G609" i="21"/>
  <c r="F610" i="21"/>
  <c r="G610" i="21"/>
  <c r="F611" i="21"/>
  <c r="G611" i="21"/>
  <c r="F612" i="21"/>
  <c r="G612" i="21"/>
  <c r="F613" i="21"/>
  <c r="G613" i="21"/>
  <c r="F614" i="21"/>
  <c r="G614" i="21"/>
  <c r="F615" i="21"/>
  <c r="G615" i="21"/>
  <c r="F616" i="21"/>
  <c r="G616" i="21"/>
  <c r="F617" i="21"/>
  <c r="G617" i="21"/>
  <c r="F618" i="21"/>
  <c r="G618" i="21"/>
  <c r="F619" i="21"/>
  <c r="G619" i="21"/>
  <c r="F620" i="21"/>
  <c r="G620" i="21"/>
  <c r="F621" i="21"/>
  <c r="G621" i="21"/>
  <c r="F622" i="21"/>
  <c r="G622" i="21"/>
  <c r="F623" i="21"/>
  <c r="G623" i="21"/>
  <c r="F624" i="21"/>
  <c r="G624" i="21"/>
  <c r="F625" i="21"/>
  <c r="G625" i="21"/>
  <c r="F626" i="21"/>
  <c r="G626" i="21"/>
  <c r="F627" i="21"/>
  <c r="G627" i="21"/>
  <c r="F628" i="21"/>
  <c r="G628" i="21"/>
  <c r="F629" i="21"/>
  <c r="G629" i="21"/>
  <c r="F630" i="21"/>
  <c r="G630" i="21"/>
  <c r="F631" i="21"/>
  <c r="G631" i="21"/>
  <c r="F632" i="21"/>
  <c r="G632" i="21"/>
  <c r="F633" i="21"/>
  <c r="G633" i="21"/>
  <c r="F634" i="21"/>
  <c r="G634" i="21"/>
  <c r="F635" i="21"/>
  <c r="G635" i="21"/>
  <c r="F636" i="21"/>
  <c r="G636" i="21"/>
  <c r="F637" i="21"/>
  <c r="G637" i="21"/>
  <c r="F638" i="21"/>
  <c r="G638" i="21"/>
  <c r="F639" i="21"/>
  <c r="G639" i="21"/>
  <c r="F640" i="21"/>
  <c r="G640" i="21"/>
  <c r="F641" i="21"/>
  <c r="G641" i="21"/>
  <c r="G642" i="21"/>
  <c r="G643" i="21"/>
  <c r="K721" i="21" l="1"/>
  <c r="K713" i="21"/>
  <c r="K705" i="21"/>
  <c r="K725" i="21"/>
  <c r="K717" i="21"/>
  <c r="K709" i="21"/>
  <c r="L7" i="35"/>
  <c r="L8" i="35" s="1"/>
  <c r="E7" i="35"/>
  <c r="E8" i="35" s="1"/>
  <c r="I7" i="35"/>
  <c r="I8" i="35" s="1"/>
  <c r="E4" i="35"/>
  <c r="C7" i="35"/>
  <c r="C8" i="35" s="1"/>
  <c r="G7" i="35"/>
  <c r="G8" i="35" s="1"/>
  <c r="G4" i="35"/>
  <c r="D7" i="35"/>
  <c r="D8" i="35" s="1"/>
  <c r="H7" i="35"/>
  <c r="H8" i="35" s="1"/>
  <c r="M7" i="35"/>
  <c r="M8" i="35" s="1"/>
  <c r="F7" i="35"/>
  <c r="F8" i="35" s="1"/>
  <c r="J7" i="35"/>
  <c r="J8" i="35" s="1"/>
  <c r="F4" i="35"/>
  <c r="K7" i="35"/>
  <c r="K8" i="35" s="1"/>
  <c r="B7" i="35"/>
  <c r="B8" i="35" s="1"/>
  <c r="C4" i="35"/>
  <c r="D4" i="35"/>
  <c r="B4" i="35"/>
  <c r="P729" i="21"/>
  <c r="P732" i="21"/>
  <c r="P728" i="21"/>
  <c r="P731" i="21"/>
  <c r="P727" i="21"/>
  <c r="P734" i="21"/>
  <c r="P730" i="21"/>
  <c r="P705" i="21"/>
  <c r="P713" i="21"/>
  <c r="P721" i="21"/>
  <c r="P967" i="21"/>
  <c r="P975" i="21"/>
  <c r="P983" i="21"/>
  <c r="P929" i="21"/>
  <c r="P709" i="21"/>
  <c r="P717" i="21"/>
  <c r="P725" i="21"/>
  <c r="P971" i="21"/>
  <c r="P979" i="21"/>
  <c r="P987" i="21"/>
  <c r="J646" i="21"/>
  <c r="J726" i="21"/>
  <c r="J724" i="21"/>
  <c r="J722" i="21"/>
  <c r="J720" i="21"/>
  <c r="J718" i="21"/>
  <c r="J716" i="21"/>
  <c r="J714" i="21"/>
  <c r="J712" i="21"/>
  <c r="J710" i="21"/>
  <c r="J708" i="21"/>
  <c r="J706" i="21"/>
  <c r="J704" i="21"/>
  <c r="J702" i="21"/>
  <c r="J700" i="21"/>
  <c r="J698" i="21"/>
  <c r="J696" i="21"/>
  <c r="J694" i="21"/>
  <c r="J692" i="21"/>
  <c r="J690" i="21"/>
  <c r="J688" i="21"/>
  <c r="J686" i="21"/>
  <c r="J684" i="21"/>
  <c r="J682" i="21"/>
  <c r="J680" i="21"/>
  <c r="J678" i="21"/>
  <c r="J676" i="21"/>
  <c r="J674" i="21"/>
  <c r="J672" i="21"/>
  <c r="J670" i="21"/>
  <c r="J668" i="21"/>
  <c r="J666" i="21"/>
  <c r="J664" i="21"/>
  <c r="J662" i="21"/>
  <c r="J660" i="21"/>
  <c r="J658" i="21"/>
  <c r="J656" i="21"/>
  <c r="J654" i="21"/>
  <c r="J652" i="21"/>
  <c r="J650" i="21"/>
  <c r="J648" i="21"/>
  <c r="J1015" i="21"/>
  <c r="K1015" i="21" s="1"/>
  <c r="P1015" i="21"/>
  <c r="J1014" i="21"/>
  <c r="K1014" i="21" s="1"/>
  <c r="P1014" i="21"/>
  <c r="J1013" i="21"/>
  <c r="M1013" i="21" s="1"/>
  <c r="R1013" i="21" s="1"/>
  <c r="P1013" i="21"/>
  <c r="J1012" i="21"/>
  <c r="K1012" i="21" s="1"/>
  <c r="P1012" i="21"/>
  <c r="J1011" i="21"/>
  <c r="K1011" i="21" s="1"/>
  <c r="P1011" i="21"/>
  <c r="J1010" i="21"/>
  <c r="K1010" i="21" s="1"/>
  <c r="P1010" i="21"/>
  <c r="J1009" i="21"/>
  <c r="M1009" i="21" s="1"/>
  <c r="R1009" i="21" s="1"/>
  <c r="P1009" i="21"/>
  <c r="J1008" i="21"/>
  <c r="K1008" i="21" s="1"/>
  <c r="P1008" i="21"/>
  <c r="J1007" i="21"/>
  <c r="K1007" i="21" s="1"/>
  <c r="P1007" i="21"/>
  <c r="J1006" i="21"/>
  <c r="K1006" i="21" s="1"/>
  <c r="P1006" i="21"/>
  <c r="J1005" i="21"/>
  <c r="M1005" i="21" s="1"/>
  <c r="R1005" i="21" s="1"/>
  <c r="P1005" i="21"/>
  <c r="J1004" i="21"/>
  <c r="K1004" i="21" s="1"/>
  <c r="P1004" i="21"/>
  <c r="J1003" i="21"/>
  <c r="M1003" i="21" s="1"/>
  <c r="R1003" i="21" s="1"/>
  <c r="P1003" i="21"/>
  <c r="J1002" i="21"/>
  <c r="K1002" i="21" s="1"/>
  <c r="P1002" i="21"/>
  <c r="J1001" i="21"/>
  <c r="M1001" i="21" s="1"/>
  <c r="R1001" i="21" s="1"/>
  <c r="P1001" i="21"/>
  <c r="J1000" i="21"/>
  <c r="K1000" i="21" s="1"/>
  <c r="P1000" i="21"/>
  <c r="J999" i="21"/>
  <c r="M999" i="21" s="1"/>
  <c r="R999" i="21" s="1"/>
  <c r="P999" i="21"/>
  <c r="J998" i="21"/>
  <c r="K998" i="21" s="1"/>
  <c r="P998" i="21"/>
  <c r="J997" i="21"/>
  <c r="M997" i="21" s="1"/>
  <c r="R997" i="21" s="1"/>
  <c r="P997" i="21"/>
  <c r="J996" i="21"/>
  <c r="K996" i="21" s="1"/>
  <c r="P996" i="21"/>
  <c r="J995" i="21"/>
  <c r="M995" i="21" s="1"/>
  <c r="R995" i="21" s="1"/>
  <c r="P995" i="21"/>
  <c r="J994" i="21"/>
  <c r="K994" i="21" s="1"/>
  <c r="P994" i="21"/>
  <c r="J993" i="21"/>
  <c r="M993" i="21" s="1"/>
  <c r="R993" i="21" s="1"/>
  <c r="P993" i="21"/>
  <c r="J992" i="21"/>
  <c r="K992" i="21" s="1"/>
  <c r="P992" i="21"/>
  <c r="J991" i="21"/>
  <c r="M991" i="21" s="1"/>
  <c r="R991" i="21" s="1"/>
  <c r="P991" i="21"/>
  <c r="J990" i="21"/>
  <c r="K990" i="21" s="1"/>
  <c r="P990" i="21"/>
  <c r="J989" i="21"/>
  <c r="M989" i="21" s="1"/>
  <c r="R989" i="21" s="1"/>
  <c r="P989" i="21"/>
  <c r="J988" i="21"/>
  <c r="K988" i="21" s="1"/>
  <c r="P988" i="21"/>
  <c r="J986" i="21"/>
  <c r="K986" i="21" s="1"/>
  <c r="P986" i="21"/>
  <c r="J984" i="21"/>
  <c r="K984" i="21" s="1"/>
  <c r="P984" i="21"/>
  <c r="J982" i="21"/>
  <c r="K982" i="21" s="1"/>
  <c r="P982" i="21"/>
  <c r="J980" i="21"/>
  <c r="K980" i="21" s="1"/>
  <c r="P980" i="21"/>
  <c r="J978" i="21"/>
  <c r="K978" i="21" s="1"/>
  <c r="P978" i="21"/>
  <c r="J976" i="21"/>
  <c r="K976" i="21" s="1"/>
  <c r="P976" i="21"/>
  <c r="J974" i="21"/>
  <c r="K974" i="21" s="1"/>
  <c r="P974" i="21"/>
  <c r="J972" i="21"/>
  <c r="K972" i="21" s="1"/>
  <c r="P972" i="21"/>
  <c r="J970" i="21"/>
  <c r="K970" i="21" s="1"/>
  <c r="P970" i="21"/>
  <c r="J968" i="21"/>
  <c r="K968" i="21" s="1"/>
  <c r="P968" i="21"/>
  <c r="J966" i="21"/>
  <c r="K966" i="21" s="1"/>
  <c r="P966" i="21"/>
  <c r="J945" i="21"/>
  <c r="M945" i="21" s="1"/>
  <c r="R945" i="21" s="1"/>
  <c r="P945" i="21"/>
  <c r="J913" i="21"/>
  <c r="K913" i="21" s="1"/>
  <c r="P913" i="21"/>
  <c r="P897" i="21"/>
  <c r="P961" i="21"/>
  <c r="P703" i="21"/>
  <c r="P707" i="21"/>
  <c r="P711" i="21"/>
  <c r="P715" i="21"/>
  <c r="P719" i="21"/>
  <c r="P723" i="21"/>
  <c r="P965" i="21"/>
  <c r="P969" i="21"/>
  <c r="P973" i="21"/>
  <c r="P977" i="21"/>
  <c r="P981" i="21"/>
  <c r="P985" i="21"/>
  <c r="P905" i="21"/>
  <c r="P921" i="21"/>
  <c r="P937" i="21"/>
  <c r="P953" i="21"/>
  <c r="P782" i="21"/>
  <c r="P893" i="21"/>
  <c r="P901" i="21"/>
  <c r="P909" i="21"/>
  <c r="P917" i="21"/>
  <c r="P925" i="21"/>
  <c r="P933" i="21"/>
  <c r="P941" i="21"/>
  <c r="P949" i="21"/>
  <c r="P957" i="21"/>
  <c r="J645" i="21"/>
  <c r="J964" i="21"/>
  <c r="K964" i="21" s="1"/>
  <c r="P964" i="21"/>
  <c r="J962" i="21"/>
  <c r="K962" i="21" s="1"/>
  <c r="P962" i="21"/>
  <c r="J960" i="21"/>
  <c r="K960" i="21" s="1"/>
  <c r="P960" i="21"/>
  <c r="J958" i="21"/>
  <c r="K958" i="21" s="1"/>
  <c r="P958" i="21"/>
  <c r="J956" i="21"/>
  <c r="K956" i="21" s="1"/>
  <c r="P956" i="21"/>
  <c r="J954" i="21"/>
  <c r="K954" i="21" s="1"/>
  <c r="P954" i="21"/>
  <c r="J952" i="21"/>
  <c r="K952" i="21" s="1"/>
  <c r="P952" i="21"/>
  <c r="J950" i="21"/>
  <c r="K950" i="21" s="1"/>
  <c r="P950" i="21"/>
  <c r="J948" i="21"/>
  <c r="K948" i="21" s="1"/>
  <c r="P948" i="21"/>
  <c r="J946" i="21"/>
  <c r="K946" i="21" s="1"/>
  <c r="P946" i="21"/>
  <c r="J944" i="21"/>
  <c r="K944" i="21" s="1"/>
  <c r="P944" i="21"/>
  <c r="J942" i="21"/>
  <c r="K942" i="21" s="1"/>
  <c r="P942" i="21"/>
  <c r="J940" i="21"/>
  <c r="K940" i="21" s="1"/>
  <c r="P940" i="21"/>
  <c r="J938" i="21"/>
  <c r="K938" i="21" s="1"/>
  <c r="P938" i="21"/>
  <c r="J936" i="21"/>
  <c r="K936" i="21" s="1"/>
  <c r="P936" i="21"/>
  <c r="J934" i="21"/>
  <c r="K934" i="21" s="1"/>
  <c r="P934" i="21"/>
  <c r="J932" i="21"/>
  <c r="K932" i="21" s="1"/>
  <c r="P932" i="21"/>
  <c r="J930" i="21"/>
  <c r="K930" i="21" s="1"/>
  <c r="P930" i="21"/>
  <c r="J928" i="21"/>
  <c r="K928" i="21" s="1"/>
  <c r="P928" i="21"/>
  <c r="J926" i="21"/>
  <c r="K926" i="21" s="1"/>
  <c r="P926" i="21"/>
  <c r="J924" i="21"/>
  <c r="K924" i="21" s="1"/>
  <c r="P924" i="21"/>
  <c r="J922" i="21"/>
  <c r="M922" i="21" s="1"/>
  <c r="R922" i="21" s="1"/>
  <c r="P922" i="21"/>
  <c r="J920" i="21"/>
  <c r="M920" i="21" s="1"/>
  <c r="R920" i="21" s="1"/>
  <c r="P920" i="21"/>
  <c r="J918" i="21"/>
  <c r="M918" i="21" s="1"/>
  <c r="R918" i="21" s="1"/>
  <c r="P918" i="21"/>
  <c r="J916" i="21"/>
  <c r="M916" i="21" s="1"/>
  <c r="R916" i="21" s="1"/>
  <c r="P916" i="21"/>
  <c r="J914" i="21"/>
  <c r="M914" i="21" s="1"/>
  <c r="R914" i="21" s="1"/>
  <c r="P914" i="21"/>
  <c r="J912" i="21"/>
  <c r="M912" i="21" s="1"/>
  <c r="R912" i="21" s="1"/>
  <c r="P912" i="21"/>
  <c r="J910" i="21"/>
  <c r="M910" i="21" s="1"/>
  <c r="R910" i="21" s="1"/>
  <c r="P910" i="21"/>
  <c r="J908" i="21"/>
  <c r="M908" i="21" s="1"/>
  <c r="R908" i="21" s="1"/>
  <c r="P908" i="21"/>
  <c r="J906" i="21"/>
  <c r="M906" i="21" s="1"/>
  <c r="R906" i="21" s="1"/>
  <c r="P906" i="21"/>
  <c r="J904" i="21"/>
  <c r="M904" i="21" s="1"/>
  <c r="R904" i="21" s="1"/>
  <c r="P904" i="21"/>
  <c r="J902" i="21"/>
  <c r="M902" i="21" s="1"/>
  <c r="R902" i="21" s="1"/>
  <c r="P902" i="21"/>
  <c r="J900" i="21"/>
  <c r="M900" i="21" s="1"/>
  <c r="R900" i="21" s="1"/>
  <c r="P900" i="21"/>
  <c r="J898" i="21"/>
  <c r="M898" i="21" s="1"/>
  <c r="R898" i="21" s="1"/>
  <c r="P898" i="21"/>
  <c r="J896" i="21"/>
  <c r="M896" i="21" s="1"/>
  <c r="R896" i="21" s="1"/>
  <c r="P896" i="21"/>
  <c r="J894" i="21"/>
  <c r="M894" i="21" s="1"/>
  <c r="R894" i="21" s="1"/>
  <c r="P894" i="21"/>
  <c r="J892" i="21"/>
  <c r="M892" i="21" s="1"/>
  <c r="R892" i="21" s="1"/>
  <c r="P892" i="21"/>
  <c r="J890" i="21"/>
  <c r="M890" i="21" s="1"/>
  <c r="R890" i="21" s="1"/>
  <c r="P890" i="21"/>
  <c r="P738" i="21"/>
  <c r="P742" i="21"/>
  <c r="P746" i="21"/>
  <c r="P750" i="21"/>
  <c r="P754" i="21"/>
  <c r="P758" i="21"/>
  <c r="P762" i="21"/>
  <c r="P766" i="21"/>
  <c r="P770" i="21"/>
  <c r="P774" i="21"/>
  <c r="P778" i="21"/>
  <c r="P786" i="21"/>
  <c r="P644" i="21"/>
  <c r="P819" i="21"/>
  <c r="P823" i="21"/>
  <c r="P827" i="21"/>
  <c r="P831" i="21"/>
  <c r="P835" i="21"/>
  <c r="P839" i="21"/>
  <c r="P843" i="21"/>
  <c r="P847" i="21"/>
  <c r="P851" i="21"/>
  <c r="P855" i="21"/>
  <c r="P859" i="21"/>
  <c r="P863" i="21"/>
  <c r="P867" i="21"/>
  <c r="P871" i="21"/>
  <c r="P875" i="21"/>
  <c r="P879" i="21"/>
  <c r="P883" i="21"/>
  <c r="P887" i="21"/>
  <c r="P903" i="21"/>
  <c r="P907" i="21"/>
  <c r="P911" i="21"/>
  <c r="P915" i="21"/>
  <c r="P919" i="21"/>
  <c r="P923" i="21"/>
  <c r="P927" i="21"/>
  <c r="P931" i="21"/>
  <c r="P935" i="21"/>
  <c r="P939" i="21"/>
  <c r="P943" i="21"/>
  <c r="P947" i="21"/>
  <c r="P951" i="21"/>
  <c r="P955" i="21"/>
  <c r="P959" i="21"/>
  <c r="P963" i="21"/>
  <c r="P789" i="21"/>
  <c r="P791" i="21"/>
  <c r="P795" i="21"/>
  <c r="P799" i="21"/>
  <c r="P803" i="21"/>
  <c r="P807" i="21"/>
  <c r="P811" i="21"/>
  <c r="P815" i="21"/>
  <c r="K723" i="21"/>
  <c r="M723" i="21"/>
  <c r="R723" i="21" s="1"/>
  <c r="K719" i="21"/>
  <c r="M719" i="21"/>
  <c r="R719" i="21" s="1"/>
  <c r="K715" i="21"/>
  <c r="M715" i="21"/>
  <c r="R715" i="21" s="1"/>
  <c r="K711" i="21"/>
  <c r="M711" i="21"/>
  <c r="R711" i="21" s="1"/>
  <c r="K707" i="21"/>
  <c r="M707" i="21"/>
  <c r="R707" i="21" s="1"/>
  <c r="K703" i="21"/>
  <c r="M703" i="21"/>
  <c r="R703" i="21" s="1"/>
  <c r="K731" i="21"/>
  <c r="M731" i="21"/>
  <c r="R731" i="21" s="1"/>
  <c r="K727" i="21"/>
  <c r="M727" i="21"/>
  <c r="R727" i="21" s="1"/>
  <c r="K987" i="21"/>
  <c r="M987" i="21"/>
  <c r="R987" i="21" s="1"/>
  <c r="K985" i="21"/>
  <c r="M985" i="21"/>
  <c r="R985" i="21" s="1"/>
  <c r="K983" i="21"/>
  <c r="M983" i="21"/>
  <c r="R983" i="21" s="1"/>
  <c r="K981" i="21"/>
  <c r="M981" i="21"/>
  <c r="R981" i="21" s="1"/>
  <c r="K979" i="21"/>
  <c r="M979" i="21"/>
  <c r="R979" i="21" s="1"/>
  <c r="K977" i="21"/>
  <c r="M977" i="21"/>
  <c r="R977" i="21" s="1"/>
  <c r="K975" i="21"/>
  <c r="M975" i="21"/>
  <c r="R975" i="21" s="1"/>
  <c r="K973" i="21"/>
  <c r="M973" i="21"/>
  <c r="R973" i="21" s="1"/>
  <c r="K971" i="21"/>
  <c r="M971" i="21"/>
  <c r="R971" i="21" s="1"/>
  <c r="K969" i="21"/>
  <c r="M969" i="21"/>
  <c r="R969" i="21" s="1"/>
  <c r="K967" i="21"/>
  <c r="M967" i="21"/>
  <c r="R967" i="21" s="1"/>
  <c r="K965" i="21"/>
  <c r="M965" i="21"/>
  <c r="R965" i="21" s="1"/>
  <c r="K963" i="21"/>
  <c r="M963" i="21"/>
  <c r="R963" i="21" s="1"/>
  <c r="K961" i="21"/>
  <c r="M961" i="21"/>
  <c r="R961" i="21" s="1"/>
  <c r="K959" i="21"/>
  <c r="M959" i="21"/>
  <c r="R959" i="21" s="1"/>
  <c r="K957" i="21"/>
  <c r="M957" i="21"/>
  <c r="R957" i="21" s="1"/>
  <c r="K955" i="21"/>
  <c r="M955" i="21"/>
  <c r="R955" i="21" s="1"/>
  <c r="K953" i="21"/>
  <c r="M953" i="21"/>
  <c r="R953" i="21" s="1"/>
  <c r="K951" i="21"/>
  <c r="M951" i="21"/>
  <c r="R951" i="21" s="1"/>
  <c r="K949" i="21"/>
  <c r="M949" i="21"/>
  <c r="R949" i="21" s="1"/>
  <c r="K947" i="21"/>
  <c r="M947" i="21"/>
  <c r="R947" i="21" s="1"/>
  <c r="K943" i="21"/>
  <c r="M943" i="21"/>
  <c r="R943" i="21" s="1"/>
  <c r="K941" i="21"/>
  <c r="M941" i="21"/>
  <c r="R941" i="21" s="1"/>
  <c r="K939" i="21"/>
  <c r="M939" i="21"/>
  <c r="R939" i="21" s="1"/>
  <c r="K937" i="21"/>
  <c r="M937" i="21"/>
  <c r="R937" i="21" s="1"/>
  <c r="K935" i="21"/>
  <c r="M935" i="21"/>
  <c r="R935" i="21" s="1"/>
  <c r="K933" i="21"/>
  <c r="M933" i="21"/>
  <c r="R933" i="21" s="1"/>
  <c r="K931" i="21"/>
  <c r="M931" i="21"/>
  <c r="R931" i="21" s="1"/>
  <c r="K929" i="21"/>
  <c r="M929" i="21"/>
  <c r="R929" i="21" s="1"/>
  <c r="K927" i="21"/>
  <c r="M927" i="21"/>
  <c r="R927" i="21" s="1"/>
  <c r="K925" i="21"/>
  <c r="M925" i="21"/>
  <c r="R925" i="21" s="1"/>
  <c r="K923" i="21"/>
  <c r="M923" i="21"/>
  <c r="R923" i="21" s="1"/>
  <c r="K919" i="21"/>
  <c r="M919" i="21"/>
  <c r="R919" i="21" s="1"/>
  <c r="K915" i="21"/>
  <c r="M915" i="21"/>
  <c r="R915" i="21" s="1"/>
  <c r="K911" i="21"/>
  <c r="M911" i="21"/>
  <c r="R911" i="21" s="1"/>
  <c r="K907" i="21"/>
  <c r="M907" i="21"/>
  <c r="R907" i="21" s="1"/>
  <c r="K903" i="21"/>
  <c r="M903" i="21"/>
  <c r="R903" i="21" s="1"/>
  <c r="K887" i="21"/>
  <c r="M887" i="21"/>
  <c r="R887" i="21" s="1"/>
  <c r="K883" i="21"/>
  <c r="M883" i="21"/>
  <c r="R883" i="21" s="1"/>
  <c r="K879" i="21"/>
  <c r="M879" i="21"/>
  <c r="R879" i="21" s="1"/>
  <c r="K875" i="21"/>
  <c r="M875" i="21"/>
  <c r="R875" i="21" s="1"/>
  <c r="K871" i="21"/>
  <c r="M871" i="21"/>
  <c r="R871" i="21" s="1"/>
  <c r="K867" i="21"/>
  <c r="M867" i="21"/>
  <c r="R867" i="21" s="1"/>
  <c r="K863" i="21"/>
  <c r="M863" i="21"/>
  <c r="R863" i="21" s="1"/>
  <c r="K859" i="21"/>
  <c r="M859" i="21"/>
  <c r="R859" i="21" s="1"/>
  <c r="K855" i="21"/>
  <c r="M855" i="21"/>
  <c r="R855" i="21" s="1"/>
  <c r="K851" i="21"/>
  <c r="M851" i="21"/>
  <c r="R851" i="21" s="1"/>
  <c r="K847" i="21"/>
  <c r="M847" i="21"/>
  <c r="R847" i="21" s="1"/>
  <c r="K843" i="21"/>
  <c r="M843" i="21"/>
  <c r="R843" i="21" s="1"/>
  <c r="K839" i="21"/>
  <c r="M839" i="21"/>
  <c r="R839" i="21" s="1"/>
  <c r="K835" i="21"/>
  <c r="M835" i="21"/>
  <c r="R835" i="21" s="1"/>
  <c r="K831" i="21"/>
  <c r="M831" i="21"/>
  <c r="R831" i="21" s="1"/>
  <c r="K827" i="21"/>
  <c r="M827" i="21"/>
  <c r="R827" i="21" s="1"/>
  <c r="K823" i="21"/>
  <c r="M823" i="21"/>
  <c r="R823" i="21" s="1"/>
  <c r="K819" i="21"/>
  <c r="M819" i="21"/>
  <c r="R819" i="21" s="1"/>
  <c r="K815" i="21"/>
  <c r="M815" i="21"/>
  <c r="R815" i="21" s="1"/>
  <c r="K811" i="21"/>
  <c r="M811" i="21"/>
  <c r="R811" i="21" s="1"/>
  <c r="K807" i="21"/>
  <c r="M807" i="21"/>
  <c r="R807" i="21" s="1"/>
  <c r="K803" i="21"/>
  <c r="M803" i="21"/>
  <c r="R803" i="21" s="1"/>
  <c r="K799" i="21"/>
  <c r="M799" i="21"/>
  <c r="R799" i="21" s="1"/>
  <c r="K795" i="21"/>
  <c r="M795" i="21"/>
  <c r="R795" i="21" s="1"/>
  <c r="K791" i="21"/>
  <c r="M791" i="21"/>
  <c r="R791" i="21" s="1"/>
  <c r="K644" i="21"/>
  <c r="M644" i="21"/>
  <c r="R644" i="21" s="1"/>
  <c r="K732" i="21"/>
  <c r="M732" i="21"/>
  <c r="R732" i="21" s="1"/>
  <c r="K730" i="21"/>
  <c r="M730" i="21"/>
  <c r="R730" i="21" s="1"/>
  <c r="K728" i="21"/>
  <c r="M728" i="21"/>
  <c r="R728" i="21" s="1"/>
  <c r="K786" i="21"/>
  <c r="M786" i="21"/>
  <c r="R786" i="21" s="1"/>
  <c r="K782" i="21"/>
  <c r="M782" i="21"/>
  <c r="R782" i="21" s="1"/>
  <c r="K778" i="21"/>
  <c r="M778" i="21"/>
  <c r="R778" i="21" s="1"/>
  <c r="K774" i="21"/>
  <c r="M774" i="21"/>
  <c r="R774" i="21" s="1"/>
  <c r="K770" i="21"/>
  <c r="M770" i="21"/>
  <c r="R770" i="21" s="1"/>
  <c r="K766" i="21"/>
  <c r="M766" i="21"/>
  <c r="R766" i="21" s="1"/>
  <c r="K762" i="21"/>
  <c r="M762" i="21"/>
  <c r="R762" i="21" s="1"/>
  <c r="K758" i="21"/>
  <c r="M758" i="21"/>
  <c r="R758" i="21" s="1"/>
  <c r="K754" i="21"/>
  <c r="M754" i="21"/>
  <c r="R754" i="21" s="1"/>
  <c r="K750" i="21"/>
  <c r="M750" i="21"/>
  <c r="R750" i="21" s="1"/>
  <c r="K746" i="21"/>
  <c r="M746" i="21"/>
  <c r="R746" i="21" s="1"/>
  <c r="K742" i="21"/>
  <c r="M742" i="21"/>
  <c r="R742" i="21" s="1"/>
  <c r="K738" i="21"/>
  <c r="M738" i="21"/>
  <c r="R738" i="21" s="1"/>
  <c r="K734" i="21"/>
  <c r="M734" i="21"/>
  <c r="R734" i="21" s="1"/>
  <c r="M921" i="21"/>
  <c r="R921" i="21" s="1"/>
  <c r="M917" i="21"/>
  <c r="R917" i="21" s="1"/>
  <c r="M909" i="21"/>
  <c r="R909" i="21" s="1"/>
  <c r="M905" i="21"/>
  <c r="R905" i="21" s="1"/>
  <c r="M901" i="21"/>
  <c r="R901" i="21" s="1"/>
  <c r="M897" i="21"/>
  <c r="R897" i="21" s="1"/>
  <c r="M893" i="21"/>
  <c r="R893" i="21" s="1"/>
  <c r="M789" i="21"/>
  <c r="R789" i="21" s="1"/>
  <c r="M729" i="21"/>
  <c r="R729" i="21" s="1"/>
  <c r="M725" i="21"/>
  <c r="R725" i="21" s="1"/>
  <c r="M721" i="21"/>
  <c r="R721" i="21" s="1"/>
  <c r="M717" i="21"/>
  <c r="R717" i="21" s="1"/>
  <c r="M713" i="21"/>
  <c r="R713" i="21" s="1"/>
  <c r="M709" i="21"/>
  <c r="R709" i="21" s="1"/>
  <c r="M705" i="21"/>
  <c r="R705" i="21" s="1"/>
  <c r="J899" i="21"/>
  <c r="J891" i="21"/>
  <c r="J885" i="21"/>
  <c r="J877" i="21"/>
  <c r="J869" i="21"/>
  <c r="J861" i="21"/>
  <c r="J853" i="21"/>
  <c r="J845" i="21"/>
  <c r="J837" i="21"/>
  <c r="J829" i="21"/>
  <c r="J821" i="21"/>
  <c r="J813" i="21"/>
  <c r="J805" i="21"/>
  <c r="J797" i="21"/>
  <c r="P797" i="21" s="1"/>
  <c r="J788" i="21"/>
  <c r="J780" i="21"/>
  <c r="J772" i="21"/>
  <c r="J764" i="21"/>
  <c r="J756" i="21"/>
  <c r="J748" i="21"/>
  <c r="J740" i="21"/>
  <c r="J895" i="21"/>
  <c r="J889" i="21"/>
  <c r="J881" i="21"/>
  <c r="J873" i="21"/>
  <c r="J865" i="21"/>
  <c r="J857" i="21"/>
  <c r="J849" i="21"/>
  <c r="J841" i="21"/>
  <c r="J833" i="21"/>
  <c r="J825" i="21"/>
  <c r="J817" i="21"/>
  <c r="J809" i="21"/>
  <c r="J801" i="21"/>
  <c r="J793" i="21"/>
  <c r="J784" i="21"/>
  <c r="J776" i="21"/>
  <c r="J768" i="21"/>
  <c r="J760" i="21"/>
  <c r="J752" i="21"/>
  <c r="J744" i="21"/>
  <c r="J736" i="21"/>
  <c r="J888" i="21"/>
  <c r="J884" i="21"/>
  <c r="J880" i="21"/>
  <c r="J876" i="21"/>
  <c r="J872" i="21"/>
  <c r="J868" i="21"/>
  <c r="J864" i="21"/>
  <c r="J860" i="21"/>
  <c r="J856" i="21"/>
  <c r="J852" i="21"/>
  <c r="J848" i="21"/>
  <c r="J844" i="21"/>
  <c r="J840" i="21"/>
  <c r="J836" i="21"/>
  <c r="J832" i="21"/>
  <c r="J828" i="21"/>
  <c r="J824" i="21"/>
  <c r="J820" i="21"/>
  <c r="J816" i="21"/>
  <c r="J812" i="21"/>
  <c r="J808" i="21"/>
  <c r="J804" i="21"/>
  <c r="J800" i="21"/>
  <c r="J796" i="21"/>
  <c r="J792" i="21"/>
  <c r="J781" i="21"/>
  <c r="J773" i="21"/>
  <c r="J765" i="21"/>
  <c r="J757" i="21"/>
  <c r="J749" i="21"/>
  <c r="J741" i="21"/>
  <c r="J733" i="21"/>
  <c r="J886" i="21"/>
  <c r="J882" i="21"/>
  <c r="J878" i="21"/>
  <c r="J874" i="21"/>
  <c r="J870" i="21"/>
  <c r="J866" i="21"/>
  <c r="J862" i="21"/>
  <c r="J858" i="21"/>
  <c r="J854" i="21"/>
  <c r="J850" i="21"/>
  <c r="J846" i="21"/>
  <c r="J842" i="21"/>
  <c r="J838" i="21"/>
  <c r="J834" i="21"/>
  <c r="J830" i="21"/>
  <c r="J826" i="21"/>
  <c r="J822" i="21"/>
  <c r="J818" i="21"/>
  <c r="J814" i="21"/>
  <c r="J810" i="21"/>
  <c r="J806" i="21"/>
  <c r="J802" i="21"/>
  <c r="J798" i="21"/>
  <c r="J794" i="21"/>
  <c r="J790" i="21"/>
  <c r="J785" i="21"/>
  <c r="J777" i="21"/>
  <c r="J769" i="21"/>
  <c r="J761" i="21"/>
  <c r="J753" i="21"/>
  <c r="J745" i="21"/>
  <c r="J737" i="21"/>
  <c r="J787" i="21"/>
  <c r="J783" i="21"/>
  <c r="J779" i="21"/>
  <c r="J775" i="21"/>
  <c r="J771" i="21"/>
  <c r="J767" i="21"/>
  <c r="J763" i="21"/>
  <c r="J759" i="21"/>
  <c r="J755" i="21"/>
  <c r="J751" i="21"/>
  <c r="J747" i="21"/>
  <c r="J743" i="21"/>
  <c r="J739" i="21"/>
  <c r="J735" i="21"/>
  <c r="J699" i="21"/>
  <c r="P699" i="21" s="1"/>
  <c r="J695" i="21"/>
  <c r="P695" i="21" s="1"/>
  <c r="J691" i="21"/>
  <c r="P691" i="21" s="1"/>
  <c r="J687" i="21"/>
  <c r="P687" i="21" s="1"/>
  <c r="J683" i="21"/>
  <c r="P683" i="21" s="1"/>
  <c r="J679" i="21"/>
  <c r="P679" i="21" s="1"/>
  <c r="J675" i="21"/>
  <c r="P675" i="21" s="1"/>
  <c r="J671" i="21"/>
  <c r="P671" i="21" s="1"/>
  <c r="J667" i="21"/>
  <c r="P667" i="21" s="1"/>
  <c r="J663" i="21"/>
  <c r="P663" i="21" s="1"/>
  <c r="J659" i="21"/>
  <c r="P659" i="21" s="1"/>
  <c r="J655" i="21"/>
  <c r="P655" i="21" s="1"/>
  <c r="J651" i="21"/>
  <c r="P651" i="21" s="1"/>
  <c r="J647" i="21"/>
  <c r="P647" i="21" s="1"/>
  <c r="J701" i="21"/>
  <c r="P701" i="21" s="1"/>
  <c r="J697" i="21"/>
  <c r="P697" i="21" s="1"/>
  <c r="J693" i="21"/>
  <c r="P693" i="21" s="1"/>
  <c r="J689" i="21"/>
  <c r="P689" i="21" s="1"/>
  <c r="J685" i="21"/>
  <c r="P685" i="21" s="1"/>
  <c r="J681" i="21"/>
  <c r="P681" i="21" s="1"/>
  <c r="J677" i="21"/>
  <c r="P677" i="21" s="1"/>
  <c r="J673" i="21"/>
  <c r="P673" i="21" s="1"/>
  <c r="J669" i="21"/>
  <c r="P669" i="21" s="1"/>
  <c r="J665" i="21"/>
  <c r="P665" i="21" s="1"/>
  <c r="J661" i="21"/>
  <c r="P661" i="21" s="1"/>
  <c r="J657" i="21"/>
  <c r="P657" i="21" s="1"/>
  <c r="J653" i="21"/>
  <c r="P653" i="21" s="1"/>
  <c r="J649" i="21"/>
  <c r="P649" i="21" s="1"/>
  <c r="J643" i="21"/>
  <c r="H643" i="21"/>
  <c r="J642" i="21"/>
  <c r="H642" i="21"/>
  <c r="J641" i="21"/>
  <c r="H641" i="21"/>
  <c r="J640" i="21"/>
  <c r="H640" i="21"/>
  <c r="J639" i="21"/>
  <c r="H639" i="21"/>
  <c r="J638" i="21"/>
  <c r="H638" i="21"/>
  <c r="J637" i="21"/>
  <c r="H637" i="21"/>
  <c r="J636" i="21"/>
  <c r="H636" i="21"/>
  <c r="J635" i="21"/>
  <c r="H635" i="21"/>
  <c r="J634" i="21"/>
  <c r="H634" i="21"/>
  <c r="J633" i="21"/>
  <c r="H633" i="21"/>
  <c r="J632" i="21"/>
  <c r="H632" i="21"/>
  <c r="J631" i="21"/>
  <c r="H631" i="21"/>
  <c r="J630" i="21"/>
  <c r="H630" i="21"/>
  <c r="J629" i="21"/>
  <c r="H629" i="21"/>
  <c r="J628" i="21"/>
  <c r="H628" i="21"/>
  <c r="J627" i="21"/>
  <c r="H627" i="21"/>
  <c r="J626" i="21"/>
  <c r="H626" i="21"/>
  <c r="J625" i="21"/>
  <c r="H625" i="21"/>
  <c r="J624" i="21"/>
  <c r="H624" i="21"/>
  <c r="J623" i="21"/>
  <c r="H623" i="21"/>
  <c r="J622" i="21"/>
  <c r="H622" i="21"/>
  <c r="J621" i="21"/>
  <c r="H621" i="21"/>
  <c r="J620" i="21"/>
  <c r="H620" i="21"/>
  <c r="J619" i="21"/>
  <c r="H619" i="21"/>
  <c r="J618" i="21"/>
  <c r="H618" i="21"/>
  <c r="J617" i="21"/>
  <c r="H617" i="21"/>
  <c r="J616" i="21"/>
  <c r="H616" i="21"/>
  <c r="J615" i="21"/>
  <c r="H615" i="21"/>
  <c r="J614" i="21"/>
  <c r="H614" i="21"/>
  <c r="J613" i="21"/>
  <c r="H613" i="21"/>
  <c r="J612" i="21"/>
  <c r="H612" i="21"/>
  <c r="J611" i="21"/>
  <c r="H611" i="21"/>
  <c r="J610" i="21"/>
  <c r="H610" i="21"/>
  <c r="J609" i="21"/>
  <c r="H609" i="21"/>
  <c r="J608" i="21"/>
  <c r="H608" i="21"/>
  <c r="J607" i="21"/>
  <c r="H607" i="21"/>
  <c r="J606" i="21"/>
  <c r="H606" i="21"/>
  <c r="J605" i="21"/>
  <c r="H605" i="21"/>
  <c r="J604" i="21"/>
  <c r="H604" i="21"/>
  <c r="J603" i="21"/>
  <c r="H603" i="21"/>
  <c r="J602" i="21"/>
  <c r="H602" i="21"/>
  <c r="J601" i="21"/>
  <c r="H601" i="21"/>
  <c r="J600" i="21"/>
  <c r="H600" i="21"/>
  <c r="J599" i="21"/>
  <c r="H599" i="21"/>
  <c r="J598" i="21"/>
  <c r="H598" i="21"/>
  <c r="J597" i="21"/>
  <c r="H597" i="21"/>
  <c r="J596" i="21"/>
  <c r="H596" i="21"/>
  <c r="J595" i="21"/>
  <c r="H595" i="21"/>
  <c r="J594" i="21"/>
  <c r="H594" i="21"/>
  <c r="J593" i="21"/>
  <c r="H593" i="21"/>
  <c r="J592" i="21"/>
  <c r="H592" i="21"/>
  <c r="J591" i="21"/>
  <c r="H591" i="21"/>
  <c r="J590" i="21"/>
  <c r="H590" i="21"/>
  <c r="J589" i="21"/>
  <c r="H589" i="21"/>
  <c r="J588" i="21"/>
  <c r="H588" i="21"/>
  <c r="J587" i="21"/>
  <c r="H587" i="21"/>
  <c r="J586" i="21"/>
  <c r="H586" i="21"/>
  <c r="J585" i="21"/>
  <c r="H585" i="21"/>
  <c r="J584" i="21"/>
  <c r="H584" i="21"/>
  <c r="J583" i="21"/>
  <c r="H583" i="21"/>
  <c r="J582" i="21"/>
  <c r="H582" i="21"/>
  <c r="J581" i="21"/>
  <c r="H581" i="21"/>
  <c r="J580" i="21"/>
  <c r="H580" i="21"/>
  <c r="J579" i="21"/>
  <c r="H579" i="21"/>
  <c r="J578" i="21"/>
  <c r="H578" i="21"/>
  <c r="J577" i="21"/>
  <c r="H577" i="21"/>
  <c r="J576" i="21"/>
  <c r="H576" i="21"/>
  <c r="J575" i="21"/>
  <c r="H575" i="21"/>
  <c r="J574" i="21"/>
  <c r="H574" i="21"/>
  <c r="J573" i="21"/>
  <c r="H573" i="21"/>
  <c r="J572" i="21"/>
  <c r="H572" i="21"/>
  <c r="J571" i="21"/>
  <c r="H571" i="21"/>
  <c r="J570" i="21"/>
  <c r="H570" i="21"/>
  <c r="J569" i="21"/>
  <c r="H569" i="21"/>
  <c r="J568" i="21"/>
  <c r="H568" i="21"/>
  <c r="J567" i="21"/>
  <c r="H567" i="21"/>
  <c r="J566" i="21"/>
  <c r="H566" i="21"/>
  <c r="J565" i="21"/>
  <c r="H565" i="21"/>
  <c r="J564" i="21"/>
  <c r="H564" i="21"/>
  <c r="J563" i="21"/>
  <c r="H563" i="21"/>
  <c r="J562" i="21"/>
  <c r="H562" i="21"/>
  <c r="J561" i="21"/>
  <c r="H561" i="21"/>
  <c r="J560" i="21"/>
  <c r="H560" i="21"/>
  <c r="J559" i="21"/>
  <c r="H559" i="21"/>
  <c r="J558" i="21"/>
  <c r="H558" i="21"/>
  <c r="J557" i="21"/>
  <c r="H557" i="21"/>
  <c r="J556" i="21"/>
  <c r="H556" i="21"/>
  <c r="J555" i="21"/>
  <c r="H555" i="21"/>
  <c r="J554" i="21"/>
  <c r="H554" i="21"/>
  <c r="J553" i="21"/>
  <c r="H553" i="21"/>
  <c r="J552" i="21"/>
  <c r="H552" i="21"/>
  <c r="J551" i="21"/>
  <c r="H551" i="21"/>
  <c r="J550" i="21"/>
  <c r="H550" i="21"/>
  <c r="J549" i="21"/>
  <c r="H549" i="21"/>
  <c r="J548" i="21"/>
  <c r="H548" i="21"/>
  <c r="J547" i="21"/>
  <c r="H547" i="21"/>
  <c r="J546" i="21"/>
  <c r="H546" i="21"/>
  <c r="J545" i="21"/>
  <c r="H545" i="21"/>
  <c r="J544" i="21"/>
  <c r="H544" i="21"/>
  <c r="J543" i="21"/>
  <c r="H543" i="21"/>
  <c r="J542" i="21"/>
  <c r="H542" i="21"/>
  <c r="J541" i="21"/>
  <c r="H541" i="21"/>
  <c r="J540" i="21"/>
  <c r="H540" i="21"/>
  <c r="J539" i="21"/>
  <c r="H539" i="21"/>
  <c r="J538" i="21"/>
  <c r="H538" i="21"/>
  <c r="J537" i="21"/>
  <c r="H537" i="21"/>
  <c r="J536" i="21"/>
  <c r="H536" i="21"/>
  <c r="J535" i="21"/>
  <c r="H535" i="21"/>
  <c r="J534" i="21"/>
  <c r="H534" i="21"/>
  <c r="J533" i="21"/>
  <c r="H533" i="21"/>
  <c r="J532" i="21"/>
  <c r="H532" i="21"/>
  <c r="J531" i="21"/>
  <c r="H531" i="21"/>
  <c r="J530" i="21"/>
  <c r="H530" i="21"/>
  <c r="J529" i="21"/>
  <c r="H529" i="21"/>
  <c r="J528" i="21"/>
  <c r="H528" i="21"/>
  <c r="J527" i="21"/>
  <c r="H527" i="21"/>
  <c r="J526" i="21"/>
  <c r="H526" i="21"/>
  <c r="J525" i="21"/>
  <c r="H525" i="21"/>
  <c r="J524" i="21"/>
  <c r="H524" i="21"/>
  <c r="J523" i="21"/>
  <c r="H523" i="21"/>
  <c r="J522" i="21"/>
  <c r="H522" i="21"/>
  <c r="J521" i="21"/>
  <c r="H521" i="21"/>
  <c r="J520" i="21"/>
  <c r="H520" i="21"/>
  <c r="J519" i="21"/>
  <c r="H519" i="21"/>
  <c r="J518" i="21"/>
  <c r="H518" i="21"/>
  <c r="J517" i="21"/>
  <c r="H517" i="21"/>
  <c r="J516" i="21"/>
  <c r="H516" i="21"/>
  <c r="J515" i="21"/>
  <c r="H515" i="21"/>
  <c r="J514" i="21"/>
  <c r="H514" i="21"/>
  <c r="J513" i="21"/>
  <c r="H513" i="21"/>
  <c r="J512" i="21"/>
  <c r="H512" i="21"/>
  <c r="J511" i="21"/>
  <c r="H511" i="21"/>
  <c r="J510" i="21"/>
  <c r="H510" i="21"/>
  <c r="J509" i="21"/>
  <c r="H509" i="21"/>
  <c r="J508" i="21"/>
  <c r="H508" i="21"/>
  <c r="J507" i="21"/>
  <c r="H507" i="21"/>
  <c r="J506" i="21"/>
  <c r="H506" i="21"/>
  <c r="J505" i="21"/>
  <c r="H505" i="21"/>
  <c r="J504" i="21"/>
  <c r="H504" i="21"/>
  <c r="J503" i="21"/>
  <c r="H503" i="21"/>
  <c r="J502" i="21"/>
  <c r="H502" i="21"/>
  <c r="J501" i="21"/>
  <c r="H501" i="21"/>
  <c r="J500" i="21"/>
  <c r="H500" i="21"/>
  <c r="J499" i="21"/>
  <c r="H499" i="21"/>
  <c r="J498" i="21"/>
  <c r="P498" i="21" s="1"/>
  <c r="H498" i="21"/>
  <c r="M500" i="21" l="1"/>
  <c r="R500" i="21" s="1"/>
  <c r="P500" i="21"/>
  <c r="M516" i="21"/>
  <c r="R516" i="21" s="1"/>
  <c r="P516" i="21"/>
  <c r="M540" i="21"/>
  <c r="R540" i="21" s="1"/>
  <c r="P540" i="21"/>
  <c r="M560" i="21"/>
  <c r="R560" i="21" s="1"/>
  <c r="P560" i="21"/>
  <c r="M572" i="21"/>
  <c r="R572" i="21" s="1"/>
  <c r="P572" i="21"/>
  <c r="M584" i="21"/>
  <c r="R584" i="21" s="1"/>
  <c r="P584" i="21"/>
  <c r="M588" i="21"/>
  <c r="R588" i="21" s="1"/>
  <c r="P588" i="21"/>
  <c r="M604" i="21"/>
  <c r="R604" i="21" s="1"/>
  <c r="P604" i="21"/>
  <c r="M616" i="21"/>
  <c r="R616" i="21" s="1"/>
  <c r="P616" i="21"/>
  <c r="M640" i="21"/>
  <c r="R640" i="21" s="1"/>
  <c r="P640" i="21"/>
  <c r="M650" i="21"/>
  <c r="R650" i="21" s="1"/>
  <c r="P650" i="21"/>
  <c r="K654" i="21"/>
  <c r="P654" i="21"/>
  <c r="M658" i="21"/>
  <c r="R658" i="21" s="1"/>
  <c r="P658" i="21"/>
  <c r="K662" i="21"/>
  <c r="P662" i="21"/>
  <c r="M666" i="21"/>
  <c r="R666" i="21" s="1"/>
  <c r="P666" i="21"/>
  <c r="K670" i="21"/>
  <c r="P670" i="21"/>
  <c r="K674" i="21"/>
  <c r="P674" i="21"/>
  <c r="K678" i="21"/>
  <c r="P678" i="21"/>
  <c r="K682" i="21"/>
  <c r="P682" i="21"/>
  <c r="K686" i="21"/>
  <c r="P686" i="21"/>
  <c r="K690" i="21"/>
  <c r="P690" i="21"/>
  <c r="K694" i="21"/>
  <c r="P694" i="21"/>
  <c r="K698" i="21"/>
  <c r="P698" i="21"/>
  <c r="K702" i="21"/>
  <c r="P702" i="21"/>
  <c r="K706" i="21"/>
  <c r="P706" i="21"/>
  <c r="K710" i="21"/>
  <c r="P710" i="21"/>
  <c r="K714" i="21"/>
  <c r="P714" i="21"/>
  <c r="K718" i="21"/>
  <c r="P718" i="21"/>
  <c r="K722" i="21"/>
  <c r="P722" i="21"/>
  <c r="K726" i="21"/>
  <c r="P726" i="21"/>
  <c r="M499" i="21"/>
  <c r="R499" i="21" s="1"/>
  <c r="P499" i="21"/>
  <c r="M503" i="21"/>
  <c r="R503" i="21" s="1"/>
  <c r="P503" i="21"/>
  <c r="M507" i="21"/>
  <c r="R507" i="21" s="1"/>
  <c r="P507" i="21"/>
  <c r="M511" i="21"/>
  <c r="R511" i="21" s="1"/>
  <c r="P511" i="21"/>
  <c r="M515" i="21"/>
  <c r="R515" i="21" s="1"/>
  <c r="P515" i="21"/>
  <c r="M519" i="21"/>
  <c r="R519" i="21" s="1"/>
  <c r="P519" i="21"/>
  <c r="M523" i="21"/>
  <c r="R523" i="21" s="1"/>
  <c r="P523" i="21"/>
  <c r="M527" i="21"/>
  <c r="R527" i="21" s="1"/>
  <c r="P527" i="21"/>
  <c r="M531" i="21"/>
  <c r="R531" i="21" s="1"/>
  <c r="P531" i="21"/>
  <c r="M535" i="21"/>
  <c r="R535" i="21" s="1"/>
  <c r="P535" i="21"/>
  <c r="M539" i="21"/>
  <c r="R539" i="21" s="1"/>
  <c r="P539" i="21"/>
  <c r="M543" i="21"/>
  <c r="R543" i="21" s="1"/>
  <c r="P543" i="21"/>
  <c r="M547" i="21"/>
  <c r="R547" i="21" s="1"/>
  <c r="P547" i="21"/>
  <c r="M551" i="21"/>
  <c r="R551" i="21" s="1"/>
  <c r="P551" i="21"/>
  <c r="M555" i="21"/>
  <c r="R555" i="21" s="1"/>
  <c r="P555" i="21"/>
  <c r="M559" i="21"/>
  <c r="R559" i="21" s="1"/>
  <c r="P559" i="21"/>
  <c r="M563" i="21"/>
  <c r="R563" i="21" s="1"/>
  <c r="P563" i="21"/>
  <c r="M567" i="21"/>
  <c r="R567" i="21" s="1"/>
  <c r="P567" i="21"/>
  <c r="M571" i="21"/>
  <c r="R571" i="21" s="1"/>
  <c r="P571" i="21"/>
  <c r="M575" i="21"/>
  <c r="R575" i="21" s="1"/>
  <c r="P575" i="21"/>
  <c r="M579" i="21"/>
  <c r="R579" i="21" s="1"/>
  <c r="P579" i="21"/>
  <c r="M583" i="21"/>
  <c r="R583" i="21" s="1"/>
  <c r="P583" i="21"/>
  <c r="M587" i="21"/>
  <c r="R587" i="21" s="1"/>
  <c r="P587" i="21"/>
  <c r="M591" i="21"/>
  <c r="R591" i="21" s="1"/>
  <c r="P591" i="21"/>
  <c r="M595" i="21"/>
  <c r="R595" i="21" s="1"/>
  <c r="P595" i="21"/>
  <c r="M599" i="21"/>
  <c r="R599" i="21" s="1"/>
  <c r="P599" i="21"/>
  <c r="M603" i="21"/>
  <c r="R603" i="21" s="1"/>
  <c r="P603" i="21"/>
  <c r="M607" i="21"/>
  <c r="R607" i="21" s="1"/>
  <c r="P607" i="21"/>
  <c r="M611" i="21"/>
  <c r="R611" i="21" s="1"/>
  <c r="P611" i="21"/>
  <c r="M615" i="21"/>
  <c r="R615" i="21" s="1"/>
  <c r="P615" i="21"/>
  <c r="M619" i="21"/>
  <c r="R619" i="21" s="1"/>
  <c r="P619" i="21"/>
  <c r="M623" i="21"/>
  <c r="R623" i="21" s="1"/>
  <c r="P623" i="21"/>
  <c r="M627" i="21"/>
  <c r="R627" i="21" s="1"/>
  <c r="P627" i="21"/>
  <c r="M631" i="21"/>
  <c r="R631" i="21" s="1"/>
  <c r="P631" i="21"/>
  <c r="M635" i="21"/>
  <c r="R635" i="21" s="1"/>
  <c r="P635" i="21"/>
  <c r="M639" i="21"/>
  <c r="R639" i="21" s="1"/>
  <c r="P639" i="21"/>
  <c r="M643" i="21"/>
  <c r="R643" i="21" s="1"/>
  <c r="P643" i="21"/>
  <c r="M504" i="21"/>
  <c r="R504" i="21" s="1"/>
  <c r="P504" i="21"/>
  <c r="M512" i="21"/>
  <c r="R512" i="21" s="1"/>
  <c r="P512" i="21"/>
  <c r="M520" i="21"/>
  <c r="R520" i="21" s="1"/>
  <c r="P520" i="21"/>
  <c r="M528" i="21"/>
  <c r="R528" i="21" s="1"/>
  <c r="P528" i="21"/>
  <c r="M536" i="21"/>
  <c r="R536" i="21" s="1"/>
  <c r="P536" i="21"/>
  <c r="M544" i="21"/>
  <c r="R544" i="21" s="1"/>
  <c r="P544" i="21"/>
  <c r="M552" i="21"/>
  <c r="R552" i="21" s="1"/>
  <c r="P552" i="21"/>
  <c r="M568" i="21"/>
  <c r="R568" i="21" s="1"/>
  <c r="P568" i="21"/>
  <c r="M576" i="21"/>
  <c r="R576" i="21" s="1"/>
  <c r="P576" i="21"/>
  <c r="M592" i="21"/>
  <c r="R592" i="21" s="1"/>
  <c r="P592" i="21"/>
  <c r="M596" i="21"/>
  <c r="R596" i="21" s="1"/>
  <c r="P596" i="21"/>
  <c r="M600" i="21"/>
  <c r="R600" i="21" s="1"/>
  <c r="P600" i="21"/>
  <c r="M612" i="21"/>
  <c r="R612" i="21" s="1"/>
  <c r="P612" i="21"/>
  <c r="M620" i="21"/>
  <c r="R620" i="21" s="1"/>
  <c r="P620" i="21"/>
  <c r="M636" i="21"/>
  <c r="R636" i="21" s="1"/>
  <c r="P636" i="21"/>
  <c r="M506" i="21"/>
  <c r="R506" i="21" s="1"/>
  <c r="P506" i="21"/>
  <c r="M510" i="21"/>
  <c r="R510" i="21" s="1"/>
  <c r="P510" i="21"/>
  <c r="M518" i="21"/>
  <c r="R518" i="21" s="1"/>
  <c r="P518" i="21"/>
  <c r="M522" i="21"/>
  <c r="R522" i="21" s="1"/>
  <c r="P522" i="21"/>
  <c r="M542" i="21"/>
  <c r="R542" i="21" s="1"/>
  <c r="P542" i="21"/>
  <c r="M546" i="21"/>
  <c r="R546" i="21" s="1"/>
  <c r="P546" i="21"/>
  <c r="M558" i="21"/>
  <c r="R558" i="21" s="1"/>
  <c r="P558" i="21"/>
  <c r="M570" i="21"/>
  <c r="R570" i="21" s="1"/>
  <c r="P570" i="21"/>
  <c r="M574" i="21"/>
  <c r="R574" i="21" s="1"/>
  <c r="P574" i="21"/>
  <c r="M594" i="21"/>
  <c r="R594" i="21" s="1"/>
  <c r="P594" i="21"/>
  <c r="M606" i="21"/>
  <c r="R606" i="21" s="1"/>
  <c r="P606" i="21"/>
  <c r="M610" i="21"/>
  <c r="R610" i="21" s="1"/>
  <c r="P610" i="21"/>
  <c r="M634" i="21"/>
  <c r="R634" i="21" s="1"/>
  <c r="P634" i="21"/>
  <c r="M645" i="21"/>
  <c r="R645" i="21" s="1"/>
  <c r="P645" i="21"/>
  <c r="K648" i="21"/>
  <c r="P648" i="21"/>
  <c r="K652" i="21"/>
  <c r="P652" i="21"/>
  <c r="K656" i="21"/>
  <c r="P656" i="21"/>
  <c r="K660" i="21"/>
  <c r="P660" i="21"/>
  <c r="K664" i="21"/>
  <c r="P664" i="21"/>
  <c r="K668" i="21"/>
  <c r="P668" i="21"/>
  <c r="K672" i="21"/>
  <c r="P672" i="21"/>
  <c r="K676" i="21"/>
  <c r="P676" i="21"/>
  <c r="K680" i="21"/>
  <c r="P680" i="21"/>
  <c r="K684" i="21"/>
  <c r="P684" i="21"/>
  <c r="K688" i="21"/>
  <c r="P688" i="21"/>
  <c r="K692" i="21"/>
  <c r="P692" i="21"/>
  <c r="K696" i="21"/>
  <c r="P696" i="21"/>
  <c r="K700" i="21"/>
  <c r="P700" i="21"/>
  <c r="K704" i="21"/>
  <c r="P704" i="21"/>
  <c r="K708" i="21"/>
  <c r="P708" i="21"/>
  <c r="K712" i="21"/>
  <c r="P712" i="21"/>
  <c r="K716" i="21"/>
  <c r="P716" i="21"/>
  <c r="K720" i="21"/>
  <c r="P720" i="21"/>
  <c r="K724" i="21"/>
  <c r="P724" i="21"/>
  <c r="K646" i="21"/>
  <c r="P646" i="21"/>
  <c r="M508" i="21"/>
  <c r="R508" i="21" s="1"/>
  <c r="P508" i="21"/>
  <c r="M524" i="21"/>
  <c r="R524" i="21" s="1"/>
  <c r="P524" i="21"/>
  <c r="M532" i="21"/>
  <c r="R532" i="21" s="1"/>
  <c r="P532" i="21"/>
  <c r="M548" i="21"/>
  <c r="R548" i="21" s="1"/>
  <c r="P548" i="21"/>
  <c r="M556" i="21"/>
  <c r="R556" i="21" s="1"/>
  <c r="P556" i="21"/>
  <c r="M564" i="21"/>
  <c r="R564" i="21" s="1"/>
  <c r="P564" i="21"/>
  <c r="M580" i="21"/>
  <c r="R580" i="21" s="1"/>
  <c r="P580" i="21"/>
  <c r="M608" i="21"/>
  <c r="R608" i="21" s="1"/>
  <c r="P608" i="21"/>
  <c r="M624" i="21"/>
  <c r="R624" i="21" s="1"/>
  <c r="P624" i="21"/>
  <c r="M628" i="21"/>
  <c r="R628" i="21" s="1"/>
  <c r="P628" i="21"/>
  <c r="M632" i="21"/>
  <c r="R632" i="21" s="1"/>
  <c r="P632" i="21"/>
  <c r="M502" i="21"/>
  <c r="R502" i="21" s="1"/>
  <c r="P502" i="21"/>
  <c r="M514" i="21"/>
  <c r="R514" i="21" s="1"/>
  <c r="P514" i="21"/>
  <c r="M526" i="21"/>
  <c r="R526" i="21" s="1"/>
  <c r="P526" i="21"/>
  <c r="M530" i="21"/>
  <c r="R530" i="21" s="1"/>
  <c r="P530" i="21"/>
  <c r="M534" i="21"/>
  <c r="R534" i="21" s="1"/>
  <c r="P534" i="21"/>
  <c r="M538" i="21"/>
  <c r="R538" i="21" s="1"/>
  <c r="P538" i="21"/>
  <c r="M550" i="21"/>
  <c r="R550" i="21" s="1"/>
  <c r="P550" i="21"/>
  <c r="M554" i="21"/>
  <c r="R554" i="21" s="1"/>
  <c r="P554" i="21"/>
  <c r="M562" i="21"/>
  <c r="R562" i="21" s="1"/>
  <c r="P562" i="21"/>
  <c r="M566" i="21"/>
  <c r="R566" i="21" s="1"/>
  <c r="P566" i="21"/>
  <c r="M578" i="21"/>
  <c r="R578" i="21" s="1"/>
  <c r="P578" i="21"/>
  <c r="M582" i="21"/>
  <c r="R582" i="21" s="1"/>
  <c r="P582" i="21"/>
  <c r="M586" i="21"/>
  <c r="R586" i="21" s="1"/>
  <c r="P586" i="21"/>
  <c r="M590" i="21"/>
  <c r="R590" i="21" s="1"/>
  <c r="P590" i="21"/>
  <c r="M598" i="21"/>
  <c r="R598" i="21" s="1"/>
  <c r="P598" i="21"/>
  <c r="M602" i="21"/>
  <c r="R602" i="21" s="1"/>
  <c r="P602" i="21"/>
  <c r="M614" i="21"/>
  <c r="R614" i="21" s="1"/>
  <c r="P614" i="21"/>
  <c r="M618" i="21"/>
  <c r="R618" i="21" s="1"/>
  <c r="P618" i="21"/>
  <c r="M622" i="21"/>
  <c r="R622" i="21" s="1"/>
  <c r="P622" i="21"/>
  <c r="M626" i="21"/>
  <c r="R626" i="21" s="1"/>
  <c r="P626" i="21"/>
  <c r="M630" i="21"/>
  <c r="R630" i="21" s="1"/>
  <c r="P630" i="21"/>
  <c r="M638" i="21"/>
  <c r="R638" i="21" s="1"/>
  <c r="P638" i="21"/>
  <c r="M642" i="21"/>
  <c r="R642" i="21" s="1"/>
  <c r="P642" i="21"/>
  <c r="M501" i="21"/>
  <c r="R501" i="21" s="1"/>
  <c r="P501" i="21"/>
  <c r="M505" i="21"/>
  <c r="R505" i="21" s="1"/>
  <c r="P505" i="21"/>
  <c r="M509" i="21"/>
  <c r="R509" i="21" s="1"/>
  <c r="P509" i="21"/>
  <c r="M513" i="21"/>
  <c r="R513" i="21" s="1"/>
  <c r="P513" i="21"/>
  <c r="M517" i="21"/>
  <c r="R517" i="21" s="1"/>
  <c r="P517" i="21"/>
  <c r="M521" i="21"/>
  <c r="R521" i="21" s="1"/>
  <c r="P521" i="21"/>
  <c r="M525" i="21"/>
  <c r="R525" i="21" s="1"/>
  <c r="P525" i="21"/>
  <c r="M529" i="21"/>
  <c r="R529" i="21" s="1"/>
  <c r="P529" i="21"/>
  <c r="M533" i="21"/>
  <c r="R533" i="21" s="1"/>
  <c r="P533" i="21"/>
  <c r="M537" i="21"/>
  <c r="R537" i="21" s="1"/>
  <c r="P537" i="21"/>
  <c r="M541" i="21"/>
  <c r="R541" i="21" s="1"/>
  <c r="P541" i="21"/>
  <c r="M545" i="21"/>
  <c r="R545" i="21" s="1"/>
  <c r="P545" i="21"/>
  <c r="M549" i="21"/>
  <c r="R549" i="21" s="1"/>
  <c r="P549" i="21"/>
  <c r="M553" i="21"/>
  <c r="R553" i="21" s="1"/>
  <c r="P553" i="21"/>
  <c r="M557" i="21"/>
  <c r="R557" i="21" s="1"/>
  <c r="P557" i="21"/>
  <c r="M561" i="21"/>
  <c r="R561" i="21" s="1"/>
  <c r="P561" i="21"/>
  <c r="M565" i="21"/>
  <c r="R565" i="21" s="1"/>
  <c r="P565" i="21"/>
  <c r="M569" i="21"/>
  <c r="R569" i="21" s="1"/>
  <c r="P569" i="21"/>
  <c r="M573" i="21"/>
  <c r="R573" i="21" s="1"/>
  <c r="P573" i="21"/>
  <c r="M577" i="21"/>
  <c r="R577" i="21" s="1"/>
  <c r="P577" i="21"/>
  <c r="M581" i="21"/>
  <c r="R581" i="21" s="1"/>
  <c r="P581" i="21"/>
  <c r="M585" i="21"/>
  <c r="R585" i="21" s="1"/>
  <c r="P585" i="21"/>
  <c r="M589" i="21"/>
  <c r="R589" i="21" s="1"/>
  <c r="P589" i="21"/>
  <c r="M593" i="21"/>
  <c r="R593" i="21" s="1"/>
  <c r="P593" i="21"/>
  <c r="M597" i="21"/>
  <c r="R597" i="21" s="1"/>
  <c r="P597" i="21"/>
  <c r="M601" i="21"/>
  <c r="R601" i="21" s="1"/>
  <c r="P601" i="21"/>
  <c r="M605" i="21"/>
  <c r="R605" i="21" s="1"/>
  <c r="P605" i="21"/>
  <c r="M609" i="21"/>
  <c r="R609" i="21" s="1"/>
  <c r="P609" i="21"/>
  <c r="M613" i="21"/>
  <c r="R613" i="21" s="1"/>
  <c r="P613" i="21"/>
  <c r="M617" i="21"/>
  <c r="R617" i="21" s="1"/>
  <c r="P617" i="21"/>
  <c r="M621" i="21"/>
  <c r="R621" i="21" s="1"/>
  <c r="P621" i="21"/>
  <c r="M625" i="21"/>
  <c r="R625" i="21" s="1"/>
  <c r="P625" i="21"/>
  <c r="M629" i="21"/>
  <c r="R629" i="21" s="1"/>
  <c r="P629" i="21"/>
  <c r="M633" i="21"/>
  <c r="R633" i="21" s="1"/>
  <c r="P633" i="21"/>
  <c r="M637" i="21"/>
  <c r="R637" i="21" s="1"/>
  <c r="P637" i="21"/>
  <c r="M641" i="21"/>
  <c r="R641" i="21" s="1"/>
  <c r="P641" i="21"/>
  <c r="K4" i="35"/>
  <c r="K5" i="35" s="1"/>
  <c r="H4" i="35"/>
  <c r="H5" i="35" s="1"/>
  <c r="L4" i="35"/>
  <c r="L5" i="35" s="1"/>
  <c r="I4" i="35"/>
  <c r="I9" i="35" s="1"/>
  <c r="I10" i="35" s="1"/>
  <c r="I12" i="35" s="1"/>
  <c r="J4" i="35"/>
  <c r="J5" i="35" s="1"/>
  <c r="M4" i="35"/>
  <c r="M5" i="35" s="1"/>
  <c r="M680" i="21"/>
  <c r="R680" i="21" s="1"/>
  <c r="M958" i="21"/>
  <c r="R958" i="21" s="1"/>
  <c r="M704" i="21"/>
  <c r="R704" i="21" s="1"/>
  <c r="M712" i="21"/>
  <c r="R712" i="21" s="1"/>
  <c r="M672" i="21"/>
  <c r="R672" i="21" s="1"/>
  <c r="M688" i="21"/>
  <c r="R688" i="21" s="1"/>
  <c r="M720" i="21"/>
  <c r="R720" i="21" s="1"/>
  <c r="M696" i="21"/>
  <c r="R696" i="21" s="1"/>
  <c r="D5" i="35"/>
  <c r="D9" i="35"/>
  <c r="D10" i="35" s="1"/>
  <c r="D12" i="35" s="1"/>
  <c r="B5" i="35"/>
  <c r="B9" i="35"/>
  <c r="B10" i="35" s="1"/>
  <c r="B12" i="35" s="1"/>
  <c r="F5" i="35"/>
  <c r="F9" i="35"/>
  <c r="F10" i="35" s="1"/>
  <c r="F12" i="35" s="1"/>
  <c r="G5" i="35"/>
  <c r="G9" i="35"/>
  <c r="G10" i="35" s="1"/>
  <c r="G12" i="35" s="1"/>
  <c r="C5" i="35"/>
  <c r="C9" i="35"/>
  <c r="C10" i="35" s="1"/>
  <c r="C12" i="35" s="1"/>
  <c r="E5" i="35"/>
  <c r="E9" i="35"/>
  <c r="E10" i="35" s="1"/>
  <c r="E12" i="35" s="1"/>
  <c r="M994" i="21"/>
  <c r="R994" i="21" s="1"/>
  <c r="M660" i="21"/>
  <c r="R660" i="21" s="1"/>
  <c r="M694" i="21"/>
  <c r="R694" i="21" s="1"/>
  <c r="M714" i="21"/>
  <c r="R714" i="21" s="1"/>
  <c r="K997" i="21"/>
  <c r="K892" i="21"/>
  <c r="M682" i="21"/>
  <c r="R682" i="21" s="1"/>
  <c r="M726" i="21"/>
  <c r="R726" i="21" s="1"/>
  <c r="K650" i="21"/>
  <c r="M970" i="21"/>
  <c r="R970" i="21" s="1"/>
  <c r="K900" i="21"/>
  <c r="M686" i="21"/>
  <c r="R686" i="21" s="1"/>
  <c r="M718" i="21"/>
  <c r="R718" i="21" s="1"/>
  <c r="K658" i="21"/>
  <c r="M978" i="21"/>
  <c r="R978" i="21" s="1"/>
  <c r="M674" i="21"/>
  <c r="R674" i="21" s="1"/>
  <c r="M706" i="21"/>
  <c r="R706" i="21" s="1"/>
  <c r="K993" i="21"/>
  <c r="M986" i="21"/>
  <c r="R986" i="21" s="1"/>
  <c r="K908" i="21"/>
  <c r="M678" i="21"/>
  <c r="R678" i="21" s="1"/>
  <c r="M698" i="21"/>
  <c r="R698" i="21" s="1"/>
  <c r="M710" i="21"/>
  <c r="R710" i="21" s="1"/>
  <c r="K1001" i="21"/>
  <c r="K666" i="21"/>
  <c r="M654" i="21"/>
  <c r="R654" i="21" s="1"/>
  <c r="K916" i="21"/>
  <c r="M670" i="21"/>
  <c r="R670" i="21" s="1"/>
  <c r="M690" i="21"/>
  <c r="R690" i="21" s="1"/>
  <c r="M702" i="21"/>
  <c r="R702" i="21" s="1"/>
  <c r="M722" i="21"/>
  <c r="R722" i="21" s="1"/>
  <c r="M1015" i="21"/>
  <c r="R1015" i="21" s="1"/>
  <c r="K1013" i="21"/>
  <c r="M648" i="21"/>
  <c r="R648" i="21" s="1"/>
  <c r="M664" i="21"/>
  <c r="R664" i="21" s="1"/>
  <c r="M926" i="21"/>
  <c r="R926" i="21" s="1"/>
  <c r="M1010" i="21"/>
  <c r="R1010" i="21" s="1"/>
  <c r="M652" i="21"/>
  <c r="R652" i="21" s="1"/>
  <c r="M668" i="21"/>
  <c r="R668" i="21" s="1"/>
  <c r="M676" i="21"/>
  <c r="R676" i="21" s="1"/>
  <c r="M684" i="21"/>
  <c r="R684" i="21" s="1"/>
  <c r="M692" i="21"/>
  <c r="R692" i="21" s="1"/>
  <c r="M700" i="21"/>
  <c r="R700" i="21" s="1"/>
  <c r="M708" i="21"/>
  <c r="R708" i="21" s="1"/>
  <c r="M716" i="21"/>
  <c r="R716" i="21" s="1"/>
  <c r="M724" i="21"/>
  <c r="R724" i="21" s="1"/>
  <c r="M498" i="21"/>
  <c r="R498" i="21" s="1"/>
  <c r="M1002" i="21"/>
  <c r="R1002" i="21" s="1"/>
  <c r="M942" i="21"/>
  <c r="R942" i="21" s="1"/>
  <c r="M656" i="21"/>
  <c r="R656" i="21" s="1"/>
  <c r="K989" i="21"/>
  <c r="K1005" i="21"/>
  <c r="M934" i="21"/>
  <c r="R934" i="21" s="1"/>
  <c r="M950" i="21"/>
  <c r="R950" i="21" s="1"/>
  <c r="M966" i="21"/>
  <c r="R966" i="21" s="1"/>
  <c r="M974" i="21"/>
  <c r="R974" i="21" s="1"/>
  <c r="M982" i="21"/>
  <c r="R982" i="21" s="1"/>
  <c r="M990" i="21"/>
  <c r="R990" i="21" s="1"/>
  <c r="M998" i="21"/>
  <c r="R998" i="21" s="1"/>
  <c r="M1006" i="21"/>
  <c r="R1006" i="21" s="1"/>
  <c r="M1014" i="21"/>
  <c r="R1014" i="21" s="1"/>
  <c r="K896" i="21"/>
  <c r="K904" i="21"/>
  <c r="K912" i="21"/>
  <c r="K920" i="21"/>
  <c r="K645" i="21"/>
  <c r="K945" i="21"/>
  <c r="K991" i="21"/>
  <c r="K995" i="21"/>
  <c r="K999" i="21"/>
  <c r="K1003" i="21"/>
  <c r="K1009" i="21"/>
  <c r="M646" i="21"/>
  <c r="R646" i="21" s="1"/>
  <c r="M662" i="21"/>
  <c r="R662" i="21" s="1"/>
  <c r="M913" i="21"/>
  <c r="R913" i="21" s="1"/>
  <c r="M930" i="21"/>
  <c r="R930" i="21" s="1"/>
  <c r="M938" i="21"/>
  <c r="R938" i="21" s="1"/>
  <c r="M946" i="21"/>
  <c r="R946" i="21" s="1"/>
  <c r="M954" i="21"/>
  <c r="R954" i="21" s="1"/>
  <c r="M962" i="21"/>
  <c r="R962" i="21" s="1"/>
  <c r="M968" i="21"/>
  <c r="R968" i="21" s="1"/>
  <c r="M972" i="21"/>
  <c r="R972" i="21" s="1"/>
  <c r="M976" i="21"/>
  <c r="R976" i="21" s="1"/>
  <c r="M980" i="21"/>
  <c r="R980" i="21" s="1"/>
  <c r="M984" i="21"/>
  <c r="R984" i="21" s="1"/>
  <c r="M988" i="21"/>
  <c r="R988" i="21" s="1"/>
  <c r="M992" i="21"/>
  <c r="R992" i="21" s="1"/>
  <c r="M996" i="21"/>
  <c r="R996" i="21" s="1"/>
  <c r="M1000" i="21"/>
  <c r="R1000" i="21" s="1"/>
  <c r="M1004" i="21"/>
  <c r="R1004" i="21" s="1"/>
  <c r="M1008" i="21"/>
  <c r="R1008" i="21" s="1"/>
  <c r="M1012" i="21"/>
  <c r="R1012" i="21" s="1"/>
  <c r="K890" i="21"/>
  <c r="K894" i="21"/>
  <c r="K898" i="21"/>
  <c r="K902" i="21"/>
  <c r="K906" i="21"/>
  <c r="K910" i="21"/>
  <c r="K914" i="21"/>
  <c r="K918" i="21"/>
  <c r="K922" i="21"/>
  <c r="M1007" i="21"/>
  <c r="R1007" i="21" s="1"/>
  <c r="M1011" i="21"/>
  <c r="R1011" i="21" s="1"/>
  <c r="M924" i="21"/>
  <c r="R924" i="21" s="1"/>
  <c r="M928" i="21"/>
  <c r="R928" i="21" s="1"/>
  <c r="M932" i="21"/>
  <c r="R932" i="21" s="1"/>
  <c r="M936" i="21"/>
  <c r="R936" i="21" s="1"/>
  <c r="M940" i="21"/>
  <c r="R940" i="21" s="1"/>
  <c r="M944" i="21"/>
  <c r="R944" i="21" s="1"/>
  <c r="M948" i="21"/>
  <c r="R948" i="21" s="1"/>
  <c r="M952" i="21"/>
  <c r="R952" i="21" s="1"/>
  <c r="M956" i="21"/>
  <c r="R956" i="21" s="1"/>
  <c r="M960" i="21"/>
  <c r="R960" i="21" s="1"/>
  <c r="M964" i="21"/>
  <c r="R964" i="21" s="1"/>
  <c r="K649" i="21"/>
  <c r="M649" i="21"/>
  <c r="R649" i="21" s="1"/>
  <c r="K653" i="21"/>
  <c r="M653" i="21"/>
  <c r="R653" i="21" s="1"/>
  <c r="K657" i="21"/>
  <c r="M657" i="21"/>
  <c r="R657" i="21" s="1"/>
  <c r="K661" i="21"/>
  <c r="M661" i="21"/>
  <c r="R661" i="21" s="1"/>
  <c r="K665" i="21"/>
  <c r="M665" i="21"/>
  <c r="R665" i="21" s="1"/>
  <c r="K669" i="21"/>
  <c r="M669" i="21"/>
  <c r="R669" i="21" s="1"/>
  <c r="K673" i="21"/>
  <c r="M673" i="21"/>
  <c r="R673" i="21" s="1"/>
  <c r="K677" i="21"/>
  <c r="M677" i="21"/>
  <c r="R677" i="21" s="1"/>
  <c r="K681" i="21"/>
  <c r="M681" i="21"/>
  <c r="R681" i="21" s="1"/>
  <c r="K685" i="21"/>
  <c r="M685" i="21"/>
  <c r="R685" i="21" s="1"/>
  <c r="K689" i="21"/>
  <c r="M689" i="21"/>
  <c r="R689" i="21" s="1"/>
  <c r="K693" i="21"/>
  <c r="M693" i="21"/>
  <c r="R693" i="21" s="1"/>
  <c r="K697" i="21"/>
  <c r="M697" i="21"/>
  <c r="R697" i="21" s="1"/>
  <c r="K701" i="21"/>
  <c r="M701" i="21"/>
  <c r="R701" i="21" s="1"/>
  <c r="K647" i="21"/>
  <c r="M647" i="21"/>
  <c r="R647" i="21" s="1"/>
  <c r="K651" i="21"/>
  <c r="M651" i="21"/>
  <c r="R651" i="21" s="1"/>
  <c r="K655" i="21"/>
  <c r="M655" i="21"/>
  <c r="R655" i="21" s="1"/>
  <c r="K659" i="21"/>
  <c r="M659" i="21"/>
  <c r="R659" i="21" s="1"/>
  <c r="K663" i="21"/>
  <c r="M663" i="21"/>
  <c r="R663" i="21" s="1"/>
  <c r="K667" i="21"/>
  <c r="M667" i="21"/>
  <c r="R667" i="21" s="1"/>
  <c r="K671" i="21"/>
  <c r="M671" i="21"/>
  <c r="R671" i="21" s="1"/>
  <c r="K675" i="21"/>
  <c r="M675" i="21"/>
  <c r="R675" i="21" s="1"/>
  <c r="K679" i="21"/>
  <c r="M679" i="21"/>
  <c r="R679" i="21" s="1"/>
  <c r="K683" i="21"/>
  <c r="M683" i="21"/>
  <c r="R683" i="21" s="1"/>
  <c r="K687" i="21"/>
  <c r="M687" i="21"/>
  <c r="R687" i="21" s="1"/>
  <c r="K691" i="21"/>
  <c r="M691" i="21"/>
  <c r="R691" i="21" s="1"/>
  <c r="K695" i="21"/>
  <c r="M695" i="21"/>
  <c r="R695" i="21" s="1"/>
  <c r="K699" i="21"/>
  <c r="M699" i="21"/>
  <c r="R699" i="21" s="1"/>
  <c r="K790" i="21"/>
  <c r="M790" i="21"/>
  <c r="R790" i="21" s="1"/>
  <c r="K794" i="21"/>
  <c r="M794" i="21"/>
  <c r="R794" i="21" s="1"/>
  <c r="K798" i="21"/>
  <c r="M798" i="21"/>
  <c r="R798" i="21" s="1"/>
  <c r="K802" i="21"/>
  <c r="M802" i="21"/>
  <c r="R802" i="21" s="1"/>
  <c r="K806" i="21"/>
  <c r="M806" i="21"/>
  <c r="R806" i="21" s="1"/>
  <c r="K810" i="21"/>
  <c r="M810" i="21"/>
  <c r="R810" i="21" s="1"/>
  <c r="K814" i="21"/>
  <c r="M814" i="21"/>
  <c r="R814" i="21" s="1"/>
  <c r="K818" i="21"/>
  <c r="M818" i="21"/>
  <c r="R818" i="21" s="1"/>
  <c r="K822" i="21"/>
  <c r="M822" i="21"/>
  <c r="R822" i="21" s="1"/>
  <c r="K826" i="21"/>
  <c r="M826" i="21"/>
  <c r="R826" i="21" s="1"/>
  <c r="K830" i="21"/>
  <c r="M830" i="21"/>
  <c r="R830" i="21" s="1"/>
  <c r="K834" i="21"/>
  <c r="M834" i="21"/>
  <c r="R834" i="21" s="1"/>
  <c r="K838" i="21"/>
  <c r="M838" i="21"/>
  <c r="R838" i="21" s="1"/>
  <c r="K842" i="21"/>
  <c r="M842" i="21"/>
  <c r="R842" i="21" s="1"/>
  <c r="K846" i="21"/>
  <c r="M846" i="21"/>
  <c r="R846" i="21" s="1"/>
  <c r="K850" i="21"/>
  <c r="M850" i="21"/>
  <c r="R850" i="21" s="1"/>
  <c r="K854" i="21"/>
  <c r="M854" i="21"/>
  <c r="R854" i="21" s="1"/>
  <c r="K858" i="21"/>
  <c r="M858" i="21"/>
  <c r="R858" i="21" s="1"/>
  <c r="K862" i="21"/>
  <c r="M862" i="21"/>
  <c r="R862" i="21" s="1"/>
  <c r="K866" i="21"/>
  <c r="M866" i="21"/>
  <c r="R866" i="21" s="1"/>
  <c r="K870" i="21"/>
  <c r="M870" i="21"/>
  <c r="R870" i="21" s="1"/>
  <c r="K874" i="21"/>
  <c r="M874" i="21"/>
  <c r="R874" i="21" s="1"/>
  <c r="K878" i="21"/>
  <c r="M878" i="21"/>
  <c r="R878" i="21" s="1"/>
  <c r="K882" i="21"/>
  <c r="M882" i="21"/>
  <c r="R882" i="21" s="1"/>
  <c r="K886" i="21"/>
  <c r="M886" i="21"/>
  <c r="R886" i="21" s="1"/>
  <c r="K733" i="21"/>
  <c r="M733" i="21"/>
  <c r="R733" i="21" s="1"/>
  <c r="K741" i="21"/>
  <c r="M741" i="21"/>
  <c r="R741" i="21" s="1"/>
  <c r="K749" i="21"/>
  <c r="M749" i="21"/>
  <c r="R749" i="21" s="1"/>
  <c r="K757" i="21"/>
  <c r="M757" i="21"/>
  <c r="R757" i="21" s="1"/>
  <c r="K765" i="21"/>
  <c r="M765" i="21"/>
  <c r="R765" i="21" s="1"/>
  <c r="K773" i="21"/>
  <c r="M773" i="21"/>
  <c r="R773" i="21" s="1"/>
  <c r="K781" i="21"/>
  <c r="M781" i="21"/>
  <c r="R781" i="21" s="1"/>
  <c r="K792" i="21"/>
  <c r="M792" i="21"/>
  <c r="R792" i="21" s="1"/>
  <c r="K796" i="21"/>
  <c r="M796" i="21"/>
  <c r="R796" i="21" s="1"/>
  <c r="K800" i="21"/>
  <c r="M800" i="21"/>
  <c r="R800" i="21" s="1"/>
  <c r="K804" i="21"/>
  <c r="M804" i="21"/>
  <c r="R804" i="21" s="1"/>
  <c r="K808" i="21"/>
  <c r="M808" i="21"/>
  <c r="R808" i="21" s="1"/>
  <c r="K812" i="21"/>
  <c r="M812" i="21"/>
  <c r="R812" i="21" s="1"/>
  <c r="K816" i="21"/>
  <c r="M816" i="21"/>
  <c r="R816" i="21" s="1"/>
  <c r="K820" i="21"/>
  <c r="M820" i="21"/>
  <c r="R820" i="21" s="1"/>
  <c r="K824" i="21"/>
  <c r="M824" i="21"/>
  <c r="R824" i="21" s="1"/>
  <c r="K828" i="21"/>
  <c r="M828" i="21"/>
  <c r="R828" i="21" s="1"/>
  <c r="K832" i="21"/>
  <c r="M832" i="21"/>
  <c r="R832" i="21" s="1"/>
  <c r="K836" i="21"/>
  <c r="M836" i="21"/>
  <c r="R836" i="21" s="1"/>
  <c r="K840" i="21"/>
  <c r="M840" i="21"/>
  <c r="R840" i="21" s="1"/>
  <c r="K844" i="21"/>
  <c r="M844" i="21"/>
  <c r="R844" i="21" s="1"/>
  <c r="K848" i="21"/>
  <c r="M848" i="21"/>
  <c r="R848" i="21" s="1"/>
  <c r="K852" i="21"/>
  <c r="M852" i="21"/>
  <c r="R852" i="21" s="1"/>
  <c r="K856" i="21"/>
  <c r="M856" i="21"/>
  <c r="R856" i="21" s="1"/>
  <c r="K860" i="21"/>
  <c r="M860" i="21"/>
  <c r="R860" i="21" s="1"/>
  <c r="K864" i="21"/>
  <c r="M864" i="21"/>
  <c r="R864" i="21" s="1"/>
  <c r="K868" i="21"/>
  <c r="M868" i="21"/>
  <c r="R868" i="21" s="1"/>
  <c r="K872" i="21"/>
  <c r="M872" i="21"/>
  <c r="R872" i="21" s="1"/>
  <c r="K876" i="21"/>
  <c r="M876" i="21"/>
  <c r="R876" i="21" s="1"/>
  <c r="K880" i="21"/>
  <c r="M880" i="21"/>
  <c r="R880" i="21" s="1"/>
  <c r="K884" i="21"/>
  <c r="M884" i="21"/>
  <c r="R884" i="21" s="1"/>
  <c r="K888" i="21"/>
  <c r="M888" i="21"/>
  <c r="R888" i="21" s="1"/>
  <c r="K736" i="21"/>
  <c r="M736" i="21"/>
  <c r="R736" i="21" s="1"/>
  <c r="K744" i="21"/>
  <c r="M744" i="21"/>
  <c r="R744" i="21" s="1"/>
  <c r="K752" i="21"/>
  <c r="M752" i="21"/>
  <c r="R752" i="21" s="1"/>
  <c r="K760" i="21"/>
  <c r="M760" i="21"/>
  <c r="R760" i="21" s="1"/>
  <c r="K768" i="21"/>
  <c r="M768" i="21"/>
  <c r="R768" i="21" s="1"/>
  <c r="K776" i="21"/>
  <c r="M776" i="21"/>
  <c r="R776" i="21" s="1"/>
  <c r="K784" i="21"/>
  <c r="M784" i="21"/>
  <c r="R784" i="21" s="1"/>
  <c r="K793" i="21"/>
  <c r="M793" i="21"/>
  <c r="R793" i="21" s="1"/>
  <c r="K801" i="21"/>
  <c r="M801" i="21"/>
  <c r="R801" i="21" s="1"/>
  <c r="K809" i="21"/>
  <c r="M809" i="21"/>
  <c r="R809" i="21" s="1"/>
  <c r="K817" i="21"/>
  <c r="M817" i="21"/>
  <c r="R817" i="21" s="1"/>
  <c r="K825" i="21"/>
  <c r="M825" i="21"/>
  <c r="R825" i="21" s="1"/>
  <c r="K833" i="21"/>
  <c r="M833" i="21"/>
  <c r="R833" i="21" s="1"/>
  <c r="K841" i="21"/>
  <c r="M841" i="21"/>
  <c r="R841" i="21" s="1"/>
  <c r="K849" i="21"/>
  <c r="M849" i="21"/>
  <c r="R849" i="21" s="1"/>
  <c r="K857" i="21"/>
  <c r="M857" i="21"/>
  <c r="R857" i="21" s="1"/>
  <c r="K865" i="21"/>
  <c r="M865" i="21"/>
  <c r="R865" i="21" s="1"/>
  <c r="K873" i="21"/>
  <c r="M873" i="21"/>
  <c r="R873" i="21" s="1"/>
  <c r="K881" i="21"/>
  <c r="M881" i="21"/>
  <c r="R881" i="21" s="1"/>
  <c r="K889" i="21"/>
  <c r="M889" i="21"/>
  <c r="R889" i="21" s="1"/>
  <c r="K895" i="21"/>
  <c r="M895" i="21"/>
  <c r="R895" i="21" s="1"/>
  <c r="K740" i="21"/>
  <c r="M740" i="21"/>
  <c r="R740" i="21" s="1"/>
  <c r="K748" i="21"/>
  <c r="M748" i="21"/>
  <c r="R748" i="21" s="1"/>
  <c r="K756" i="21"/>
  <c r="M756" i="21"/>
  <c r="R756" i="21" s="1"/>
  <c r="K764" i="21"/>
  <c r="M764" i="21"/>
  <c r="R764" i="21" s="1"/>
  <c r="K772" i="21"/>
  <c r="M772" i="21"/>
  <c r="R772" i="21" s="1"/>
  <c r="K780" i="21"/>
  <c r="M780" i="21"/>
  <c r="R780" i="21" s="1"/>
  <c r="K788" i="21"/>
  <c r="M788" i="21"/>
  <c r="R788" i="21" s="1"/>
  <c r="K797" i="21"/>
  <c r="M797" i="21"/>
  <c r="R797" i="21" s="1"/>
  <c r="K805" i="21"/>
  <c r="M805" i="21"/>
  <c r="R805" i="21" s="1"/>
  <c r="K813" i="21"/>
  <c r="M813" i="21"/>
  <c r="R813" i="21" s="1"/>
  <c r="K821" i="21"/>
  <c r="M821" i="21"/>
  <c r="R821" i="21" s="1"/>
  <c r="K829" i="21"/>
  <c r="M829" i="21"/>
  <c r="R829" i="21" s="1"/>
  <c r="K837" i="21"/>
  <c r="M837" i="21"/>
  <c r="R837" i="21" s="1"/>
  <c r="K845" i="21"/>
  <c r="M845" i="21"/>
  <c r="R845" i="21" s="1"/>
  <c r="K853" i="21"/>
  <c r="M853" i="21"/>
  <c r="R853" i="21" s="1"/>
  <c r="K861" i="21"/>
  <c r="M861" i="21"/>
  <c r="R861" i="21" s="1"/>
  <c r="K869" i="21"/>
  <c r="M869" i="21"/>
  <c r="R869" i="21" s="1"/>
  <c r="K877" i="21"/>
  <c r="M877" i="21"/>
  <c r="R877" i="21" s="1"/>
  <c r="K885" i="21"/>
  <c r="M885" i="21"/>
  <c r="R885" i="21" s="1"/>
  <c r="K891" i="21"/>
  <c r="M891" i="21"/>
  <c r="R891" i="21" s="1"/>
  <c r="K899" i="21"/>
  <c r="M899" i="21"/>
  <c r="R899" i="21" s="1"/>
  <c r="K735" i="21"/>
  <c r="M735" i="21"/>
  <c r="R735" i="21" s="1"/>
  <c r="K739" i="21"/>
  <c r="M739" i="21"/>
  <c r="R739" i="21" s="1"/>
  <c r="K743" i="21"/>
  <c r="M743" i="21"/>
  <c r="R743" i="21" s="1"/>
  <c r="K747" i="21"/>
  <c r="M747" i="21"/>
  <c r="R747" i="21" s="1"/>
  <c r="K751" i="21"/>
  <c r="M751" i="21"/>
  <c r="R751" i="21" s="1"/>
  <c r="K755" i="21"/>
  <c r="M755" i="21"/>
  <c r="R755" i="21" s="1"/>
  <c r="K759" i="21"/>
  <c r="M759" i="21"/>
  <c r="R759" i="21" s="1"/>
  <c r="K763" i="21"/>
  <c r="M763" i="21"/>
  <c r="R763" i="21" s="1"/>
  <c r="K767" i="21"/>
  <c r="M767" i="21"/>
  <c r="R767" i="21" s="1"/>
  <c r="K771" i="21"/>
  <c r="M771" i="21"/>
  <c r="R771" i="21" s="1"/>
  <c r="K775" i="21"/>
  <c r="M775" i="21"/>
  <c r="R775" i="21" s="1"/>
  <c r="K779" i="21"/>
  <c r="M779" i="21"/>
  <c r="R779" i="21" s="1"/>
  <c r="K783" i="21"/>
  <c r="M783" i="21"/>
  <c r="R783" i="21" s="1"/>
  <c r="K787" i="21"/>
  <c r="M787" i="21"/>
  <c r="R787" i="21" s="1"/>
  <c r="K737" i="21"/>
  <c r="M737" i="21"/>
  <c r="R737" i="21" s="1"/>
  <c r="K745" i="21"/>
  <c r="M745" i="21"/>
  <c r="R745" i="21" s="1"/>
  <c r="K753" i="21"/>
  <c r="M753" i="21"/>
  <c r="R753" i="21" s="1"/>
  <c r="K761" i="21"/>
  <c r="M761" i="21"/>
  <c r="R761" i="21" s="1"/>
  <c r="K769" i="21"/>
  <c r="M769" i="21"/>
  <c r="R769" i="21" s="1"/>
  <c r="K777" i="21"/>
  <c r="M777" i="21"/>
  <c r="R777" i="21" s="1"/>
  <c r="K785" i="21"/>
  <c r="M785" i="21"/>
  <c r="R785" i="21" s="1"/>
  <c r="K499" i="21"/>
  <c r="K500" i="21"/>
  <c r="K501" i="21"/>
  <c r="K502" i="21"/>
  <c r="K503" i="21"/>
  <c r="K504" i="21"/>
  <c r="K505" i="21"/>
  <c r="K506" i="21"/>
  <c r="K507" i="21"/>
  <c r="K508" i="21"/>
  <c r="K509" i="21"/>
  <c r="K510" i="21"/>
  <c r="K511" i="21"/>
  <c r="K512" i="21"/>
  <c r="K513" i="21"/>
  <c r="K514" i="21"/>
  <c r="K515" i="21"/>
  <c r="K516" i="21"/>
  <c r="K517" i="21"/>
  <c r="K518" i="21"/>
  <c r="K519" i="21"/>
  <c r="K520" i="21"/>
  <c r="K521" i="21"/>
  <c r="K522" i="21"/>
  <c r="K523" i="21"/>
  <c r="K524" i="21"/>
  <c r="K525" i="21"/>
  <c r="K526" i="21"/>
  <c r="K527" i="21"/>
  <c r="K528" i="21"/>
  <c r="K529" i="21"/>
  <c r="K530" i="21"/>
  <c r="K531" i="21"/>
  <c r="K532" i="21"/>
  <c r="K533" i="21"/>
  <c r="K534" i="21"/>
  <c r="K535" i="21"/>
  <c r="K536" i="21"/>
  <c r="K537" i="21"/>
  <c r="K538" i="21"/>
  <c r="K539" i="21"/>
  <c r="K540" i="21"/>
  <c r="K541" i="21"/>
  <c r="K542" i="21"/>
  <c r="K543" i="21"/>
  <c r="K544" i="21"/>
  <c r="K545" i="21"/>
  <c r="K546" i="21"/>
  <c r="K547" i="21"/>
  <c r="K548" i="21"/>
  <c r="K549" i="21"/>
  <c r="K550" i="21"/>
  <c r="K551" i="21"/>
  <c r="K552" i="21"/>
  <c r="K553" i="21"/>
  <c r="K554" i="21"/>
  <c r="K555" i="21"/>
  <c r="K556" i="21"/>
  <c r="K557" i="21"/>
  <c r="K558" i="21"/>
  <c r="K559" i="21"/>
  <c r="K560" i="21"/>
  <c r="K561" i="21"/>
  <c r="K562" i="21"/>
  <c r="K563" i="21"/>
  <c r="K564" i="21"/>
  <c r="K565" i="21"/>
  <c r="K566" i="21"/>
  <c r="K567" i="21"/>
  <c r="K568" i="21"/>
  <c r="K569" i="21"/>
  <c r="K570" i="21"/>
  <c r="K571" i="21"/>
  <c r="K572" i="21"/>
  <c r="K573" i="21"/>
  <c r="K574" i="21"/>
  <c r="K575" i="21"/>
  <c r="K576" i="21"/>
  <c r="K577" i="21"/>
  <c r="K578" i="21"/>
  <c r="K579" i="21"/>
  <c r="K580" i="21"/>
  <c r="K581" i="21"/>
  <c r="K582" i="21"/>
  <c r="K583" i="21"/>
  <c r="K584" i="21"/>
  <c r="K585" i="21"/>
  <c r="K586" i="21"/>
  <c r="K587" i="21"/>
  <c r="K588" i="21"/>
  <c r="K589" i="21"/>
  <c r="K590" i="21"/>
  <c r="K591" i="21"/>
  <c r="K592" i="21"/>
  <c r="K593" i="21"/>
  <c r="K594" i="21"/>
  <c r="K595" i="21"/>
  <c r="K596" i="21"/>
  <c r="K597" i="21"/>
  <c r="K598" i="21"/>
  <c r="K599" i="21"/>
  <c r="K600" i="21"/>
  <c r="K601" i="21"/>
  <c r="K602" i="21"/>
  <c r="K603" i="21"/>
  <c r="K604" i="21"/>
  <c r="K605" i="21"/>
  <c r="K606" i="21"/>
  <c r="K607" i="21"/>
  <c r="K608" i="21"/>
  <c r="K609" i="21"/>
  <c r="K610" i="21"/>
  <c r="K611" i="21"/>
  <c r="K612" i="21"/>
  <c r="K613" i="21"/>
  <c r="K614" i="21"/>
  <c r="K615" i="21"/>
  <c r="K616" i="21"/>
  <c r="K617" i="21"/>
  <c r="K618" i="21"/>
  <c r="K619" i="21"/>
  <c r="K620" i="21"/>
  <c r="K621" i="21"/>
  <c r="K622" i="21"/>
  <c r="K623" i="21"/>
  <c r="K624" i="21"/>
  <c r="K625" i="21"/>
  <c r="K626" i="21"/>
  <c r="K627" i="21"/>
  <c r="K628" i="21"/>
  <c r="K629" i="21"/>
  <c r="K630" i="21"/>
  <c r="K631" i="21"/>
  <c r="K632" i="21"/>
  <c r="K633" i="21"/>
  <c r="K634" i="21"/>
  <c r="K635" i="21"/>
  <c r="K636" i="21"/>
  <c r="K637" i="21"/>
  <c r="K638" i="21"/>
  <c r="K639" i="21"/>
  <c r="K640" i="21"/>
  <c r="K641" i="21"/>
  <c r="K642" i="21"/>
  <c r="K643" i="21"/>
  <c r="K498" i="21"/>
  <c r="L9" i="35" l="1"/>
  <c r="L10" i="35" s="1"/>
  <c r="L12" i="35" s="1"/>
  <c r="H9" i="35"/>
  <c r="H10" i="35" s="1"/>
  <c r="H12" i="35" s="1"/>
  <c r="K9" i="35"/>
  <c r="K10" i="35" s="1"/>
  <c r="K12" i="35" s="1"/>
  <c r="I5" i="35"/>
  <c r="J9" i="35"/>
  <c r="J10" i="35" s="1"/>
  <c r="J12" i="35" s="1"/>
  <c r="M9" i="35"/>
  <c r="M10" i="35" s="1"/>
  <c r="M12"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A9" authorId="0" shapeId="0" xr:uid="{00000000-0006-0000-0300-000001000000}">
      <text>
        <r>
          <rPr>
            <b/>
            <sz val="9"/>
            <color indexed="81"/>
            <rFont val="Tahoma"/>
            <family val="2"/>
          </rPr>
          <t>*:</t>
        </r>
        <r>
          <rPr>
            <sz val="9"/>
            <color indexed="81"/>
            <rFont val="Tahoma"/>
            <family val="2"/>
          </rPr>
          <t xml:space="preserve">
Tổng chi phí bình quân / cửa hàng là tất cả khoản chi phí bao gồm cả khối văn phòng mà 1 cửa hàng phải gánh thêm khoản chi phí của khối văn phòng và kho</t>
        </r>
      </text>
    </comment>
    <comment ref="A10" authorId="0" shapeId="0" xr:uid="{00000000-0006-0000-0300-000002000000}">
      <text>
        <r>
          <rPr>
            <b/>
            <sz val="9"/>
            <color indexed="81"/>
            <rFont val="Tahoma"/>
            <family val="2"/>
          </rPr>
          <t>*:</t>
        </r>
        <r>
          <rPr>
            <sz val="9"/>
            <color indexed="81"/>
            <rFont val="Tahoma"/>
            <family val="2"/>
          </rPr>
          <t xml:space="preserve">
Doanh thu bình quân hòa vốn 1 cửa hàng phải đạt được
- Tính giá vốn =60% doanh thu, với điều kiện chí phí nhập khẩu + thuế và lãi vay trong khuôn khổ cho phép ( báo cáo này chưa tính chi phí lãi vay vào trong đó )</t>
        </r>
      </text>
    </comment>
  </commentList>
</comments>
</file>

<file path=xl/sharedStrings.xml><?xml version="1.0" encoding="utf-8"?>
<sst xmlns="http://schemas.openxmlformats.org/spreadsheetml/2006/main" count="7482" uniqueCount="317">
  <si>
    <t>Chi phí kiểm định hàng hóa</t>
  </si>
  <si>
    <t>Công tác phí và tiếp khách</t>
  </si>
  <si>
    <t>Loại chi phí</t>
  </si>
  <si>
    <t>Tháng</t>
  </si>
  <si>
    <t>6421VP</t>
  </si>
  <si>
    <t>6422VP</t>
  </si>
  <si>
    <t>6423VP</t>
  </si>
  <si>
    <t>6425VP</t>
  </si>
  <si>
    <t>6426VP</t>
  </si>
  <si>
    <t>6428VP</t>
  </si>
  <si>
    <t>6429VP</t>
  </si>
  <si>
    <t>6411CB</t>
  </si>
  <si>
    <t>6421CN</t>
  </si>
  <si>
    <t>6422CN</t>
  </si>
  <si>
    <t>6426CN</t>
  </si>
  <si>
    <t>6428CN</t>
  </si>
  <si>
    <t>6429CN</t>
  </si>
  <si>
    <t>6411CQ</t>
  </si>
  <si>
    <t>6412CQ</t>
  </si>
  <si>
    <t>6413CB</t>
  </si>
  <si>
    <t>6413CQ</t>
  </si>
  <si>
    <t>6417CQ</t>
  </si>
  <si>
    <t>6427CN</t>
  </si>
  <si>
    <t>Ngày</t>
  </si>
  <si>
    <t>Nợ</t>
  </si>
  <si>
    <t>Có</t>
  </si>
  <si>
    <t>1561CB</t>
  </si>
  <si>
    <t>1561CQ</t>
  </si>
  <si>
    <t>6411ĐN</t>
  </si>
  <si>
    <t>6411NT</t>
  </si>
  <si>
    <t>11212CN</t>
  </si>
  <si>
    <t>1111CN</t>
  </si>
  <si>
    <t>11221</t>
  </si>
  <si>
    <t>1111_VP</t>
  </si>
  <si>
    <t>1368VP</t>
  </si>
  <si>
    <t>2421CB</t>
  </si>
  <si>
    <t>2422CB</t>
  </si>
  <si>
    <t>2423CN</t>
  </si>
  <si>
    <t>2424CN</t>
  </si>
  <si>
    <t>1368CN</t>
  </si>
  <si>
    <t>2423CQ</t>
  </si>
  <si>
    <t>2424CQ</t>
  </si>
  <si>
    <t>6413ĐN</t>
  </si>
  <si>
    <t>331VP</t>
  </si>
  <si>
    <t>2421ĐN</t>
  </si>
  <si>
    <t>6413NT</t>
  </si>
  <si>
    <t>2424NT</t>
  </si>
  <si>
    <t>6413QT</t>
  </si>
  <si>
    <t>2424QT</t>
  </si>
  <si>
    <t>2423QT</t>
  </si>
  <si>
    <t>2421VP</t>
  </si>
  <si>
    <t>2422VP</t>
  </si>
  <si>
    <t>141VP</t>
  </si>
  <si>
    <t>6417CB</t>
  </si>
  <si>
    <t>1111CB</t>
  </si>
  <si>
    <t>141CB</t>
  </si>
  <si>
    <t>331CN</t>
  </si>
  <si>
    <t>6417ĐN</t>
  </si>
  <si>
    <t>1561VP</t>
  </si>
  <si>
    <t>6417NT</t>
  </si>
  <si>
    <t>11222</t>
  </si>
  <si>
    <t>6419CB</t>
  </si>
  <si>
    <t>6419CQ</t>
  </si>
  <si>
    <t>TK phần mềm</t>
  </si>
  <si>
    <t>Năm</t>
  </si>
  <si>
    <t>Tài khoản</t>
  </si>
  <si>
    <t>Mã cửa hàng</t>
  </si>
  <si>
    <t>Tên cửa hàng</t>
  </si>
  <si>
    <t>11211</t>
  </si>
  <si>
    <t>11211VP</t>
  </si>
  <si>
    <t>11212</t>
  </si>
  <si>
    <t>3341VP</t>
  </si>
  <si>
    <t>3341CB</t>
  </si>
  <si>
    <t>3383CB</t>
  </si>
  <si>
    <t>3341CN</t>
  </si>
  <si>
    <t>3341CQ</t>
  </si>
  <si>
    <t>3341ĐN</t>
  </si>
  <si>
    <t>3341QT</t>
  </si>
  <si>
    <t>3383VP</t>
  </si>
  <si>
    <t>2141VP</t>
  </si>
  <si>
    <t>6425CN</t>
  </si>
  <si>
    <t>1561CN</t>
  </si>
  <si>
    <t>33388</t>
  </si>
  <si>
    <t>141CN</t>
  </si>
  <si>
    <t>6427VP</t>
  </si>
  <si>
    <t>1111CQ</t>
  </si>
  <si>
    <t>131VP</t>
  </si>
  <si>
    <t>Văn Phòng</t>
  </si>
  <si>
    <t>6411</t>
  </si>
  <si>
    <t>6412</t>
  </si>
  <si>
    <t>6413</t>
  </si>
  <si>
    <t>6416</t>
  </si>
  <si>
    <t>6417</t>
  </si>
  <si>
    <t>6419</t>
  </si>
  <si>
    <t>6421</t>
  </si>
  <si>
    <t>6422</t>
  </si>
  <si>
    <t>6423</t>
  </si>
  <si>
    <t>6425</t>
  </si>
  <si>
    <t>6426</t>
  </si>
  <si>
    <t>6427</t>
  </si>
  <si>
    <t>6428</t>
  </si>
  <si>
    <t>6429</t>
  </si>
  <si>
    <t>TK chuẩn</t>
  </si>
  <si>
    <t>Kiểm tra</t>
  </si>
  <si>
    <t>Grand Total</t>
  </si>
  <si>
    <t>Chi phí</t>
  </si>
  <si>
    <t>Sum of Chi phí</t>
  </si>
  <si>
    <t>Row Labels</t>
  </si>
  <si>
    <t>Sum of Nợ</t>
  </si>
  <si>
    <t>TK đối ứng</t>
  </si>
  <si>
    <t>tk tat</t>
  </si>
  <si>
    <t>Quý</t>
  </si>
  <si>
    <t>Column Labels</t>
  </si>
  <si>
    <t>Chi phí ( đơn vị : triệu đồng )</t>
  </si>
  <si>
    <t>Báo cáo chi phí theo tháng của năm</t>
  </si>
  <si>
    <t>Tỷ lệ chi phí theo loại chi phí</t>
  </si>
  <si>
    <t>Tỷ lệ chi phí theo cửa hàng</t>
  </si>
  <si>
    <t>Tỷ lệ chi phí theo tháng</t>
  </si>
  <si>
    <t>Tổng chi phí</t>
  </si>
  <si>
    <t>Tỷ lệ chi phí theo loại</t>
  </si>
  <si>
    <t>CHI PHÍ THEO THÁNG</t>
  </si>
  <si>
    <t xml:space="preserve">TỶ LỆ CHI PHÍ THEO THÁNG </t>
  </si>
  <si>
    <t xml:space="preserve">TỶ LỆ CHI PHÍ THEO LOẠI CHI PHÍ </t>
  </si>
  <si>
    <t>Tỷ lệ %</t>
  </si>
  <si>
    <t>6418CQ</t>
  </si>
  <si>
    <t>6416CQ</t>
  </si>
  <si>
    <t>6419AETP</t>
  </si>
  <si>
    <t>6419QT</t>
  </si>
  <si>
    <t>6411AETP</t>
  </si>
  <si>
    <t>3341AETP</t>
  </si>
  <si>
    <t>6411QT</t>
  </si>
  <si>
    <t>6419NT</t>
  </si>
  <si>
    <t>6413AETP</t>
  </si>
  <si>
    <t>2423AETP</t>
  </si>
  <si>
    <t>6415QT</t>
  </si>
  <si>
    <t>2423NT</t>
  </si>
  <si>
    <t>6418AETP</t>
  </si>
  <si>
    <t>6419CMT8</t>
  </si>
  <si>
    <t>6418QT</t>
  </si>
  <si>
    <t>2424AETP</t>
  </si>
  <si>
    <t>6417AETP</t>
  </si>
  <si>
    <t>6418CMT8</t>
  </si>
  <si>
    <t>6418NT</t>
  </si>
  <si>
    <t>6416QT</t>
  </si>
  <si>
    <t>6413CMT8</t>
  </si>
  <si>
    <t>6416NT</t>
  </si>
  <si>
    <t>6415AETP</t>
  </si>
  <si>
    <t>2423CMT8</t>
  </si>
  <si>
    <t>6414CMT8</t>
  </si>
  <si>
    <t>2424CMT8</t>
  </si>
  <si>
    <t>6414NT</t>
  </si>
  <si>
    <t>6416CMT8</t>
  </si>
  <si>
    <t>6416AETP</t>
  </si>
  <si>
    <t>Mã chi phí</t>
  </si>
  <si>
    <t>CP02</t>
  </si>
  <si>
    <t>CP03</t>
  </si>
  <si>
    <t>CP05</t>
  </si>
  <si>
    <t>CP06</t>
  </si>
  <si>
    <t>CP07</t>
  </si>
  <si>
    <t>CP10</t>
  </si>
  <si>
    <t>Chi phí công cụ, dụng cụ</t>
  </si>
  <si>
    <t>CP01</t>
  </si>
  <si>
    <t>Chi phí khấu hao TSCĐ</t>
  </si>
  <si>
    <t>CP04</t>
  </si>
  <si>
    <t>CP08</t>
  </si>
  <si>
    <t>Chi phí vận chuyển</t>
  </si>
  <si>
    <t>CP09</t>
  </si>
  <si>
    <t>Lương và thưởng</t>
  </si>
  <si>
    <t>CP11</t>
  </si>
  <si>
    <t>Chi phí điện, nước, điện thoại, Internet...</t>
  </si>
  <si>
    <t>Chi phí Marketing</t>
  </si>
  <si>
    <t>Chi phí nguyên vật liệu, bao bì</t>
  </si>
  <si>
    <t>6416CB</t>
  </si>
  <si>
    <t>6418CB</t>
  </si>
  <si>
    <t>6412ĐN</t>
  </si>
  <si>
    <t>6412CB</t>
  </si>
  <si>
    <t>2422ĐN</t>
  </si>
  <si>
    <t>6418ĐN</t>
  </si>
  <si>
    <t>6415ĐN</t>
  </si>
  <si>
    <t>6419ĐN</t>
  </si>
  <si>
    <t>1111ĐN</t>
  </si>
  <si>
    <t>141ĐN</t>
  </si>
  <si>
    <t>6416ĐN</t>
  </si>
  <si>
    <t>6424PV</t>
  </si>
  <si>
    <t>6423PV</t>
  </si>
  <si>
    <t>6423CN</t>
  </si>
  <si>
    <t>6421TN</t>
  </si>
  <si>
    <t>6424VP</t>
  </si>
  <si>
    <t>6429PV</t>
  </si>
  <si>
    <t>6427PV</t>
  </si>
  <si>
    <t>6428CQ</t>
  </si>
  <si>
    <t>6426PV</t>
  </si>
  <si>
    <t>6423TD</t>
  </si>
  <si>
    <t>6429TD</t>
  </si>
  <si>
    <t>6426TD</t>
  </si>
  <si>
    <t>64212TD</t>
  </si>
  <si>
    <t>6421PV</t>
  </si>
  <si>
    <t>3341PV</t>
  </si>
  <si>
    <t>6428ĐN</t>
  </si>
  <si>
    <t>6424CN</t>
  </si>
  <si>
    <t>Chi Phí dịch vụ mua ngoài</t>
  </si>
  <si>
    <t>6418</t>
  </si>
  <si>
    <t>6415</t>
  </si>
  <si>
    <t>6414</t>
  </si>
  <si>
    <t>6424</t>
  </si>
  <si>
    <t>Chi phí thuê cửa hàng, văn phòng</t>
  </si>
  <si>
    <t>CN</t>
  </si>
  <si>
    <t>VP</t>
  </si>
  <si>
    <t>PV</t>
  </si>
  <si>
    <t>TD</t>
  </si>
  <si>
    <t>Chi Nhánh</t>
  </si>
  <si>
    <t>Pháp Vân</t>
  </si>
  <si>
    <t>Thủ Đức</t>
  </si>
  <si>
    <t>Cửa hàng</t>
  </si>
  <si>
    <t>Cửa hàng, VP</t>
  </si>
  <si>
    <t>Khối cửa hàng</t>
  </si>
  <si>
    <t>Khối Văn Phòng</t>
  </si>
  <si>
    <t>Sum of Chi phí2</t>
  </si>
  <si>
    <t>Báo cáo chi phí % theo cửa hàng</t>
  </si>
  <si>
    <t>Báo cáo chi phí theo khoản mục</t>
  </si>
  <si>
    <t>XEM CHI TIẾT LOẠI CHI PHÍ BÊN DƯỚI MÃ CP</t>
  </si>
  <si>
    <t>Đơn vị: Triệu đồng</t>
  </si>
  <si>
    <t>Tháng 1</t>
  </si>
  <si>
    <t>Tháng 2</t>
  </si>
  <si>
    <t>Tháng 3</t>
  </si>
  <si>
    <t>Tháng 4</t>
  </si>
  <si>
    <t>Tháng 5</t>
  </si>
  <si>
    <t>Tháng 6</t>
  </si>
  <si>
    <t>Tháng 7</t>
  </si>
  <si>
    <t>Tháng 8</t>
  </si>
  <si>
    <t>Tháng 9</t>
  </si>
  <si>
    <t>Tháng 10</t>
  </si>
  <si>
    <t>Tháng 11</t>
  </si>
  <si>
    <t>Tháng 12</t>
  </si>
  <si>
    <t>Số cửa hàng cty</t>
  </si>
  <si>
    <t>CH</t>
  </si>
  <si>
    <t>Khối văn phòng</t>
  </si>
  <si>
    <t>Chi phí bình quân CH</t>
  </si>
  <si>
    <t>Chi phí bình quần VP</t>
  </si>
  <si>
    <t>KCH,VP</t>
  </si>
  <si>
    <t>Chi phí cửa hàng CH</t>
  </si>
  <si>
    <t>Chi phí khối văn phòng VP</t>
  </si>
  <si>
    <t>Năm 2016</t>
  </si>
  <si>
    <t>Năm 2017</t>
  </si>
  <si>
    <t>Năm 2018</t>
  </si>
  <si>
    <t>Năm 2019</t>
  </si>
  <si>
    <t>Năm 2020</t>
  </si>
  <si>
    <t>Số ch</t>
  </si>
  <si>
    <t>Doanh thu bình quân để hòa vốn / CH</t>
  </si>
  <si>
    <t>Tổng chi phí bình quân/ CH</t>
  </si>
  <si>
    <t>Doanh thu bình quân đạt được</t>
  </si>
  <si>
    <t>Doanh thu bình quân đạt được / CH</t>
  </si>
  <si>
    <t>Chênh lệch</t>
  </si>
  <si>
    <t>Chọn năm chi phí 2016 or 2017 ở năm ( ô A1 )</t>
  </si>
  <si>
    <t>CH1</t>
  </si>
  <si>
    <t>CH2</t>
  </si>
  <si>
    <t>CH3</t>
  </si>
  <si>
    <t>CH4</t>
  </si>
  <si>
    <t>CH5</t>
  </si>
  <si>
    <t>CH6</t>
  </si>
  <si>
    <t>CH7</t>
  </si>
  <si>
    <t>Cửa hàng 1</t>
  </si>
  <si>
    <t>Cửa hàng 2</t>
  </si>
  <si>
    <t>Cửa hàng 3</t>
  </si>
  <si>
    <t>Cửa hàng 4</t>
  </si>
  <si>
    <t>Cửa hàng 5</t>
  </si>
  <si>
    <t>Cửa hàng 6</t>
  </si>
  <si>
    <t>Cửa hàng 7</t>
  </si>
  <si>
    <t>64171</t>
  </si>
  <si>
    <t>64111</t>
  </si>
  <si>
    <t>64172</t>
  </si>
  <si>
    <t>64112</t>
  </si>
  <si>
    <t>64181</t>
  </si>
  <si>
    <t>64132</t>
  </si>
  <si>
    <t>64192</t>
  </si>
  <si>
    <t>64131</t>
  </si>
  <si>
    <t>64191</t>
  </si>
  <si>
    <t>64161</t>
  </si>
  <si>
    <t>64162</t>
  </si>
  <si>
    <t>64122</t>
  </si>
  <si>
    <t>64193</t>
  </si>
  <si>
    <t>64194</t>
  </si>
  <si>
    <t>64175</t>
  </si>
  <si>
    <t>64113</t>
  </si>
  <si>
    <t>64114</t>
  </si>
  <si>
    <t>64134</t>
  </si>
  <si>
    <t>64195</t>
  </si>
  <si>
    <t>64116</t>
  </si>
  <si>
    <t>64136</t>
  </si>
  <si>
    <t>64133</t>
  </si>
  <si>
    <t>64135</t>
  </si>
  <si>
    <t>64154</t>
  </si>
  <si>
    <t>64126</t>
  </si>
  <si>
    <t>64121</t>
  </si>
  <si>
    <t>64183</t>
  </si>
  <si>
    <t>64197</t>
  </si>
  <si>
    <t>64184</t>
  </si>
  <si>
    <t>64182</t>
  </si>
  <si>
    <t>64173</t>
  </si>
  <si>
    <t>64176</t>
  </si>
  <si>
    <t>64186</t>
  </si>
  <si>
    <t>64187</t>
  </si>
  <si>
    <t>64185</t>
  </si>
  <si>
    <t>64115</t>
  </si>
  <si>
    <t>64156</t>
  </si>
  <si>
    <t>64164</t>
  </si>
  <si>
    <t>64137</t>
  </si>
  <si>
    <t>64196</t>
  </si>
  <si>
    <t>64165</t>
  </si>
  <si>
    <t>64153</t>
  </si>
  <si>
    <t>64147</t>
  </si>
  <si>
    <t>64145</t>
  </si>
  <si>
    <t>64167</t>
  </si>
  <si>
    <t>64163</t>
  </si>
  <si>
    <t>64166</t>
  </si>
  <si>
    <t>64282</t>
  </si>
  <si>
    <t>64286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</si>
</sst>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
    <numFmt numFmtId="165" formatCode="#,##0;\(#,##0\);\ "/>
    <numFmt numFmtId="166" formatCode="_(* #,##0_);_(* \(#,##0\);_(* &quot;-&quot;??_);_(@_)"/>
  </numFmts>
  <fonts count="18" x14ac:knownFonts="1">
    <font>
      <sz val="11"/>
      <color theme="1"/>
      <name val="Calibri"/>
      <family val="2"/>
      <scheme val="minor"/>
    </font>
    <font>
      <sz val="9.75"/>
      <color indexed="8"/>
      <name val="Times New Roman"/>
      <family val="2"/>
    </font>
    <font>
      <b/>
      <sz val="9.75"/>
      <color indexed="8"/>
      <name val="Times New Roman"/>
      <family val="2"/>
    </font>
    <font>
      <sz val="11"/>
      <color theme="1"/>
      <name val="Calibri"/>
      <family val="2"/>
      <scheme val="minor"/>
    </font>
    <font>
      <sz val="11"/>
      <color theme="11"/>
      <name val="Calibri"/>
      <family val="2"/>
      <scheme val="minor"/>
    </font>
    <font>
      <sz val="11"/>
      <color theme="0"/>
      <name val="Century Gothic"/>
      <family val="2"/>
      <scheme val="major"/>
    </font>
    <font>
      <b/>
      <sz val="11"/>
      <color theme="1"/>
      <name val="Century Gothic"/>
      <family val="2"/>
      <scheme val="major"/>
    </font>
    <font>
      <b/>
      <sz val="11"/>
      <color theme="3"/>
      <name val="Century Gothic"/>
      <family val="2"/>
      <scheme val="major"/>
    </font>
    <font>
      <sz val="11"/>
      <color theme="10"/>
      <name val="Calibri"/>
      <family val="2"/>
      <scheme val="minor"/>
    </font>
    <font>
      <sz val="10"/>
      <color theme="1"/>
      <name val="Calibri"/>
      <family val="2"/>
      <scheme val="minor"/>
    </font>
    <font>
      <sz val="22.5"/>
      <color theme="1" tint="0.34998626667073579"/>
      <name val="Century Gothic"/>
      <family val="2"/>
      <scheme val="major"/>
    </font>
    <font>
      <sz val="11"/>
      <color rgb="FF0000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indexed="9"/>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9" tint="0.59999389629810485"/>
        <bgColor theme="9" tint="0.59999389629810485"/>
      </patternFill>
    </fill>
    <fill>
      <patternFill patternType="solid">
        <fgColor rgb="FFF8E162"/>
        <bgColor theme="9" tint="0.59999389629810485"/>
      </patternFill>
    </fill>
    <fill>
      <patternFill patternType="solid">
        <fgColor rgb="FFFFFFF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theme="0"/>
      </left>
      <right style="medium">
        <color theme="0"/>
      </right>
      <top/>
      <bottom/>
      <diagonal/>
    </border>
    <border>
      <left/>
      <right style="thin">
        <color rgb="FFE3E3E3"/>
      </right>
      <top/>
      <bottom style="thin">
        <color rgb="FFE3E3E3"/>
      </bottom>
      <diagonal/>
    </border>
    <border>
      <left style="thin">
        <color rgb="FF999999"/>
      </left>
      <right style="thin">
        <color rgb="FF999999"/>
      </right>
      <top style="thin">
        <color rgb="FF999999"/>
      </top>
      <bottom/>
      <diagonal/>
    </border>
    <border>
      <left style="thin">
        <color indexed="8"/>
      </left>
      <right style="thin">
        <color rgb="FFA0A0A0"/>
      </right>
      <top/>
      <bottom style="thin">
        <color rgb="FFA0A0A0"/>
      </bottom>
      <diagonal/>
    </border>
    <border>
      <left/>
      <right style="thin">
        <color rgb="FFA0A0A0"/>
      </right>
      <top/>
      <bottom style="thin">
        <color rgb="FFA0A0A0"/>
      </bottom>
      <diagonal/>
    </border>
    <border>
      <left/>
      <right style="thin">
        <color rgb="FFA0A0A0"/>
      </right>
      <top style="thin">
        <color indexed="8"/>
      </top>
      <bottom style="thin">
        <color rgb="FFA0A0A0"/>
      </bottom>
      <diagonal/>
    </border>
    <border>
      <left style="thin">
        <color indexed="8"/>
      </left>
      <right style="thin">
        <color rgb="FFE3E3E3"/>
      </right>
      <top/>
      <bottom style="thin">
        <color rgb="FFE3E3E3"/>
      </bottom>
      <diagonal/>
    </border>
    <border>
      <left/>
      <right style="thin">
        <color rgb="FFA0A0A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s>
  <cellStyleXfs count="13">
    <xf numFmtId="0" fontId="0" fillId="0" borderId="0"/>
    <xf numFmtId="0" fontId="4" fillId="3" borderId="0" applyNumberFormat="0" applyBorder="0" applyAlignment="0" applyProtection="0"/>
    <xf numFmtId="0" fontId="5" fillId="3" borderId="3" applyNumberFormat="0" applyProtection="0">
      <alignment horizontal="center" vertical="center"/>
    </xf>
    <xf numFmtId="0" fontId="6" fillId="0" borderId="0" applyNumberFormat="0" applyFill="0" applyProtection="0">
      <alignment horizontal="left" indent="1"/>
    </xf>
    <xf numFmtId="4" fontId="6" fillId="0" borderId="0" applyFill="0" applyProtection="0">
      <alignment horizontal="right" indent="1"/>
    </xf>
    <xf numFmtId="0" fontId="7" fillId="4" borderId="0" applyNumberFormat="0" applyBorder="0" applyProtection="0">
      <alignment vertical="center" wrapText="1"/>
    </xf>
    <xf numFmtId="0" fontId="8" fillId="3" borderId="0" applyNumberFormat="0" applyBorder="0" applyAlignment="0" applyProtection="0"/>
    <xf numFmtId="164" fontId="3" fillId="0" borderId="0">
      <alignment horizontal="left" indent="1"/>
    </xf>
    <xf numFmtId="0" fontId="3" fillId="0" borderId="0">
      <alignment horizontal="left" wrapText="1" indent="1"/>
    </xf>
    <xf numFmtId="4" fontId="3" fillId="0" borderId="0">
      <alignment horizontal="right" indent="1"/>
    </xf>
    <xf numFmtId="0" fontId="3" fillId="0" borderId="0">
      <alignment horizontal="left" vertical="center" wrapText="1" indent="3"/>
    </xf>
    <xf numFmtId="0" fontId="9" fillId="0" borderId="0">
      <alignment horizontal="left" vertical="center" wrapText="1" indent="6"/>
    </xf>
    <xf numFmtId="0" fontId="10" fillId="0" borderId="0" applyNumberFormat="0" applyFill="0" applyBorder="0" applyAlignment="0" applyProtection="0"/>
  </cellStyleXfs>
  <cellXfs count="71">
    <xf numFmtId="0" fontId="0" fillId="0" borderId="0" xfId="0"/>
    <xf numFmtId="0" fontId="11" fillId="5" borderId="0" xfId="8" applyNumberFormat="1" applyFont="1" applyFill="1" applyBorder="1" applyAlignment="1">
      <alignment horizontal="left" wrapText="1" indent="1"/>
    </xf>
    <xf numFmtId="165" fontId="1" fillId="2" borderId="4" xfId="0" applyNumberFormat="1" applyFont="1" applyFill="1" applyBorder="1" applyAlignment="1" applyProtection="1">
      <alignment horizontal="right" vertical="top"/>
    </xf>
    <xf numFmtId="0" fontId="1" fillId="2" borderId="4" xfId="0" applyNumberFormat="1" applyFont="1" applyFill="1" applyBorder="1" applyAlignment="1" applyProtection="1">
      <alignment horizontal="left" vertical="top" wrapText="1"/>
    </xf>
    <xf numFmtId="0" fontId="11" fillId="6" borderId="5" xfId="8" applyNumberFormat="1" applyFont="1" applyFill="1" applyBorder="1" applyAlignment="1">
      <alignment horizontal="left" wrapText="1" indent="1"/>
    </xf>
    <xf numFmtId="4" fontId="0" fillId="0" borderId="0" xfId="0" applyNumberFormat="1"/>
    <xf numFmtId="0" fontId="0" fillId="0" borderId="0" xfId="0" applyAlignment="1"/>
    <xf numFmtId="0" fontId="2" fillId="7" borderId="7" xfId="0" applyNumberFormat="1" applyFont="1" applyFill="1" applyBorder="1" applyAlignment="1" applyProtection="1">
      <alignment horizontal="center" vertical="center" wrapText="1"/>
    </xf>
    <xf numFmtId="0" fontId="0" fillId="0" borderId="0" xfId="0" applyAlignment="1">
      <alignment vertical="center"/>
    </xf>
    <xf numFmtId="0" fontId="2" fillId="7" borderId="10" xfId="0" applyNumberFormat="1" applyFont="1" applyFill="1" applyBorder="1" applyAlignment="1" applyProtection="1">
      <alignment horizontal="center" vertical="center" wrapText="1"/>
    </xf>
    <xf numFmtId="0" fontId="2" fillId="7" borderId="0" xfId="0" applyNumberFormat="1" applyFont="1" applyFill="1" applyBorder="1" applyAlignment="1" applyProtection="1">
      <alignment horizontal="center" vertical="center" wrapText="1"/>
    </xf>
    <xf numFmtId="0" fontId="0" fillId="0" borderId="0" xfId="0" pivotButton="1"/>
    <xf numFmtId="165" fontId="1" fillId="2" borderId="0" xfId="0" applyNumberFormat="1" applyFont="1" applyFill="1" applyBorder="1" applyAlignment="1" applyProtection="1">
      <alignment horizontal="right" vertical="top"/>
    </xf>
    <xf numFmtId="3" fontId="0" fillId="0" borderId="0" xfId="0" applyNumberFormat="1"/>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3" fontId="0" fillId="0" borderId="2" xfId="0" applyNumberFormat="1" applyBorder="1"/>
    <xf numFmtId="0" fontId="0" fillId="0" borderId="11" xfId="0" pivotButton="1" applyBorder="1"/>
    <xf numFmtId="0" fontId="0" fillId="0" borderId="11" xfId="0" applyBorder="1" applyAlignment="1">
      <alignment horizontal="left"/>
    </xf>
    <xf numFmtId="0" fontId="0" fillId="0" borderId="11" xfId="0" applyBorder="1"/>
    <xf numFmtId="10" fontId="0" fillId="0" borderId="0" xfId="0" applyNumberFormat="1"/>
    <xf numFmtId="10" fontId="0" fillId="0" borderId="1" xfId="0" applyNumberFormat="1" applyBorder="1"/>
    <xf numFmtId="10" fontId="0" fillId="0" borderId="2" xfId="0" applyNumberFormat="1" applyBorder="1"/>
    <xf numFmtId="0" fontId="12" fillId="0" borderId="0" xfId="0" applyFont="1"/>
    <xf numFmtId="9" fontId="0" fillId="0" borderId="0" xfId="0" applyNumberFormat="1"/>
    <xf numFmtId="0" fontId="13" fillId="0" borderId="0" xfId="0" applyFont="1"/>
    <xf numFmtId="166" fontId="0" fillId="0" borderId="0" xfId="0" applyNumberFormat="1"/>
    <xf numFmtId="4" fontId="0" fillId="0" borderId="1" xfId="0" applyNumberFormat="1" applyBorder="1"/>
    <xf numFmtId="4" fontId="0" fillId="0" borderId="2" xfId="0" applyNumberFormat="1" applyBorder="1"/>
    <xf numFmtId="3" fontId="0" fillId="0" borderId="1" xfId="0" applyNumberFormat="1" applyBorder="1"/>
    <xf numFmtId="0" fontId="11" fillId="6" borderId="5" xfId="8" applyNumberFormat="1" applyFont="1" applyFill="1" applyBorder="1" applyAlignment="1">
      <alignment wrapText="1"/>
    </xf>
    <xf numFmtId="0" fontId="0" fillId="0" borderId="5" xfId="0" applyBorder="1" applyAlignment="1">
      <alignment vertical="center"/>
    </xf>
    <xf numFmtId="0" fontId="0" fillId="0" borderId="0" xfId="0" applyFill="1"/>
    <xf numFmtId="0" fontId="0" fillId="0" borderId="0" xfId="0" applyFill="1" applyAlignment="1">
      <alignment horizontal="left"/>
    </xf>
    <xf numFmtId="166" fontId="14" fillId="0" borderId="0" xfId="0" applyNumberFormat="1" applyFont="1" applyFill="1"/>
    <xf numFmtId="10" fontId="0" fillId="0" borderId="0" xfId="0" applyNumberFormat="1" applyFill="1"/>
    <xf numFmtId="0" fontId="0" fillId="8" borderId="0" xfId="0" applyFont="1" applyFill="1"/>
    <xf numFmtId="9" fontId="12" fillId="0" borderId="0" xfId="0" applyNumberFormat="1" applyFont="1"/>
    <xf numFmtId="0" fontId="15" fillId="8" borderId="0" xfId="0" applyFont="1" applyFill="1" applyAlignment="1">
      <alignment horizontal="left"/>
    </xf>
    <xf numFmtId="9" fontId="15" fillId="0" borderId="0" xfId="0" applyNumberFormat="1" applyFont="1"/>
    <xf numFmtId="0" fontId="0" fillId="0" borderId="1" xfId="0" applyBorder="1"/>
    <xf numFmtId="0" fontId="13" fillId="9" borderId="1" xfId="0" applyFont="1" applyFill="1" applyBorder="1"/>
    <xf numFmtId="0" fontId="0" fillId="0" borderId="2" xfId="0" applyBorder="1"/>
    <xf numFmtId="0" fontId="11" fillId="6" borderId="0" xfId="8" applyNumberFormat="1" applyFont="1" applyFill="1" applyBorder="1" applyAlignment="1">
      <alignment horizontal="left" wrapText="1" indent="1"/>
    </xf>
    <xf numFmtId="0" fontId="0" fillId="0" borderId="0" xfId="0" applyBorder="1" applyAlignment="1">
      <alignment vertical="center"/>
    </xf>
    <xf numFmtId="0" fontId="11" fillId="6" borderId="0" xfId="8" applyNumberFormat="1" applyFont="1" applyFill="1" applyBorder="1" applyAlignment="1">
      <alignment wrapText="1"/>
    </xf>
    <xf numFmtId="0" fontId="13" fillId="0" borderId="12" xfId="0" applyFont="1" applyBorder="1" applyAlignment="1">
      <alignment horizontal="center"/>
    </xf>
    <xf numFmtId="0" fontId="0" fillId="9" borderId="1" xfId="0" applyFill="1" applyBorder="1"/>
    <xf numFmtId="0" fontId="0" fillId="11" borderId="12" xfId="0" applyFill="1" applyBorder="1"/>
    <xf numFmtId="3" fontId="0" fillId="11" borderId="12" xfId="0" applyNumberFormat="1" applyFill="1" applyBorder="1"/>
    <xf numFmtId="0" fontId="0" fillId="11" borderId="2" xfId="0" applyFill="1" applyBorder="1"/>
    <xf numFmtId="3" fontId="0" fillId="11" borderId="2" xfId="0" applyNumberFormat="1" applyFill="1" applyBorder="1"/>
    <xf numFmtId="3" fontId="0" fillId="0" borderId="12" xfId="0" applyNumberFormat="1" applyBorder="1"/>
    <xf numFmtId="0" fontId="0" fillId="0" borderId="12" xfId="0" applyBorder="1" applyAlignment="1">
      <alignment horizontal="left"/>
    </xf>
    <xf numFmtId="4" fontId="0" fillId="0" borderId="12" xfId="0" applyNumberFormat="1" applyBorder="1"/>
    <xf numFmtId="10" fontId="0" fillId="0" borderId="12" xfId="0" applyNumberFormat="1" applyBorder="1"/>
    <xf numFmtId="0" fontId="0" fillId="10" borderId="0" xfId="0" applyFill="1" applyAlignment="1">
      <alignment horizontal="center"/>
    </xf>
    <xf numFmtId="0" fontId="0" fillId="0" borderId="12" xfId="0" applyBorder="1"/>
    <xf numFmtId="0" fontId="0" fillId="0" borderId="12" xfId="0" applyFill="1" applyBorder="1"/>
    <xf numFmtId="0" fontId="0" fillId="0" borderId="1" xfId="0" applyFill="1" applyBorder="1"/>
    <xf numFmtId="0" fontId="0" fillId="0" borderId="2" xfId="0" applyFill="1" applyBorder="1"/>
    <xf numFmtId="38" fontId="0" fillId="0" borderId="2" xfId="0" applyNumberFormat="1" applyBorder="1"/>
    <xf numFmtId="0" fontId="2" fillId="0" borderId="6"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38" fontId="2" fillId="0" borderId="7" xfId="0" applyNumberFormat="1" applyFont="1" applyFill="1" applyBorder="1" applyAlignment="1" applyProtection="1">
      <alignment horizontal="center" vertical="center" wrapText="1"/>
    </xf>
    <xf numFmtId="14" fontId="1" fillId="0" borderId="9" xfId="0" applyNumberFormat="1" applyFont="1" applyFill="1" applyBorder="1" applyAlignment="1" applyProtection="1">
      <alignment vertical="top"/>
    </xf>
    <xf numFmtId="0" fontId="1" fillId="0" borderId="4" xfId="0" applyNumberFormat="1" applyFont="1" applyFill="1" applyBorder="1" applyAlignment="1" applyProtection="1">
      <alignment horizontal="left" vertical="top"/>
    </xf>
    <xf numFmtId="165" fontId="1" fillId="0" borderId="4" xfId="0" applyNumberFormat="1" applyFont="1" applyFill="1" applyBorder="1" applyAlignment="1" applyProtection="1">
      <alignment horizontal="right" vertical="top"/>
    </xf>
    <xf numFmtId="0" fontId="0" fillId="0" borderId="0" xfId="0" applyFill="1" applyAlignment="1">
      <alignment vertical="center"/>
    </xf>
    <xf numFmtId="38" fontId="0" fillId="0" borderId="0" xfId="0" applyNumberFormat="1" applyFill="1" applyAlignment="1">
      <alignment vertical="center"/>
    </xf>
  </cellXfs>
  <cellStyles count="13">
    <cellStyle name="Followed Hyperlink" xfId="1"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6" builtinId="8" customBuiltin="1"/>
    <cellStyle name="Normal" xfId="0" builtinId="0" customBuiltin="1"/>
    <cellStyle name="Table date" xfId="7" xr:uid="{00000000-0005-0000-0000-000007000000}"/>
    <cellStyle name="Table details" xfId="8" xr:uid="{00000000-0005-0000-0000-000008000000}"/>
    <cellStyle name="Table numbers" xfId="9" xr:uid="{00000000-0005-0000-0000-000009000000}"/>
    <cellStyle name="Tip text" xfId="10" xr:uid="{00000000-0005-0000-0000-00000A000000}"/>
    <cellStyle name="Tip text indented" xfId="11" xr:uid="{00000000-0005-0000-0000-00000B000000}"/>
    <cellStyle name="Title" xfId="12" builtinId="15" customBuiltin="1"/>
  </cellStyles>
  <dxfs count="150">
    <dxf>
      <numFmt numFmtId="3" formatCode="#,##0"/>
    </dxf>
    <dxf>
      <numFmt numFmtId="166" formatCode="_(* #,##0_);_(* \(#,##0\);_(* &quot;-&quot;??_);_(@_)"/>
    </dxf>
    <dxf>
      <numFmt numFmtId="3" formatCode="#,##0"/>
    </dxf>
    <dxf>
      <numFmt numFmtId="14" formatCode="0.00%"/>
    </dxf>
    <dxf>
      <numFmt numFmtId="13" formatCode="0%"/>
    </dxf>
    <dxf>
      <fill>
        <patternFill patternType="none">
          <bgColor auto="1"/>
        </patternFill>
      </fill>
    </dxf>
    <dxf>
      <numFmt numFmtId="4" formatCode="#,##0.00"/>
    </dxf>
    <dxf>
      <numFmt numFmtId="3" formatCode="#,##0"/>
    </dxf>
    <dxf>
      <numFmt numFmtId="13" formatCode="0%"/>
    </dxf>
    <dxf>
      <numFmt numFmtId="3" formatCode="#,##0"/>
    </dxf>
    <dxf>
      <numFmt numFmtId="166" formatCode="_(* #,##0_);_(* \(#,##0\);_(* &quot;-&quot;??_);_(@_)"/>
    </dxf>
    <dxf>
      <numFmt numFmtId="3" formatCode="#,##0"/>
    </dxf>
    <dxf>
      <numFmt numFmtId="14" formatCode="0.00%"/>
    </dxf>
    <dxf>
      <numFmt numFmtId="13" formatCode="0%"/>
    </dxf>
    <dxf>
      <fill>
        <patternFill patternType="none">
          <bgColor auto="1"/>
        </patternFill>
      </fill>
    </dxf>
    <dxf>
      <numFmt numFmtId="4" formatCode="#,##0.00"/>
    </dxf>
    <dxf>
      <numFmt numFmtId="3" formatCode="#,##0"/>
    </dxf>
    <dxf>
      <numFmt numFmtId="13" formatCode="0%"/>
    </dxf>
    <dxf>
      <numFmt numFmtId="3" formatCode="#,##0"/>
    </dxf>
    <dxf>
      <numFmt numFmtId="166" formatCode="_(* #,##0_);_(* \(#,##0\);_(* &quot;-&quot;??_);_(@_)"/>
    </dxf>
    <dxf>
      <numFmt numFmtId="3" formatCode="#,##0"/>
    </dxf>
    <dxf>
      <numFmt numFmtId="14" formatCode="0.00%"/>
    </dxf>
    <dxf>
      <numFmt numFmtId="13" formatCode="0%"/>
    </dxf>
    <dxf>
      <fill>
        <patternFill patternType="none">
          <bgColor auto="1"/>
        </patternFill>
      </fill>
    </dxf>
    <dxf>
      <numFmt numFmtId="4" formatCode="#,##0.00"/>
    </dxf>
    <dxf>
      <numFmt numFmtId="3" formatCode="#,##0"/>
    </dxf>
    <dxf>
      <numFmt numFmtId="13" formatCode="0%"/>
    </dxf>
    <dxf>
      <numFmt numFmtId="3" formatCode="#,##0"/>
    </dxf>
    <dxf>
      <numFmt numFmtId="166" formatCode="_(* #,##0_);_(* \(#,##0\);_(* &quot;-&quot;??_);_(@_)"/>
    </dxf>
    <dxf>
      <numFmt numFmtId="3" formatCode="#,##0"/>
    </dxf>
    <dxf>
      <numFmt numFmtId="14" formatCode="0.00%"/>
    </dxf>
    <dxf>
      <numFmt numFmtId="13" formatCode="0%"/>
    </dxf>
    <dxf>
      <fill>
        <patternFill patternType="none">
          <bgColor auto="1"/>
        </patternFill>
      </fill>
    </dxf>
    <dxf>
      <numFmt numFmtId="4" formatCode="#,##0.00"/>
    </dxf>
    <dxf>
      <numFmt numFmtId="3" formatCode="#,##0"/>
    </dxf>
    <dxf>
      <numFmt numFmtId="13" formatCode="0%"/>
    </dxf>
    <dxf>
      <numFmt numFmtId="3" formatCode="#,##0"/>
    </dxf>
    <dxf>
      <numFmt numFmtId="166" formatCode="_(* #,##0_);_(* \(#,##0\);_(* &quot;-&quot;??_);_(@_)"/>
    </dxf>
    <dxf>
      <numFmt numFmtId="3" formatCode="#,##0"/>
    </dxf>
    <dxf>
      <numFmt numFmtId="14" formatCode="0.00%"/>
    </dxf>
    <dxf>
      <numFmt numFmtId="13" formatCode="0%"/>
    </dxf>
    <dxf>
      <fill>
        <patternFill patternType="none">
          <bgColor auto="1"/>
        </patternFill>
      </fill>
    </dxf>
    <dxf>
      <numFmt numFmtId="4" formatCode="#,##0.00"/>
    </dxf>
    <dxf>
      <numFmt numFmtId="3" formatCode="#,##0"/>
    </dxf>
    <dxf>
      <numFmt numFmtId="13" formatCode="0%"/>
    </dxf>
    <dxf>
      <numFmt numFmtId="3" formatCode="#,##0"/>
    </dxf>
    <dxf>
      <numFmt numFmtId="166" formatCode="_(* #,##0_);_(* \(#,##0\);_(* &quot;-&quot;??_);_(@_)"/>
    </dxf>
    <dxf>
      <numFmt numFmtId="3" formatCode="#,##0"/>
    </dxf>
    <dxf>
      <numFmt numFmtId="14" formatCode="0.00%"/>
    </dxf>
    <dxf>
      <numFmt numFmtId="13" formatCode="0%"/>
    </dxf>
    <dxf>
      <fill>
        <patternFill patternType="none">
          <bgColor auto="1"/>
        </patternFill>
      </fill>
    </dxf>
    <dxf>
      <numFmt numFmtId="4" formatCode="#,##0.00"/>
    </dxf>
    <dxf>
      <numFmt numFmtId="3" formatCode="#,##0"/>
    </dxf>
    <dxf>
      <numFmt numFmtId="13" formatCode="0%"/>
    </dxf>
    <dxf>
      <numFmt numFmtId="3" formatCode="#,##0"/>
    </dxf>
    <dxf>
      <numFmt numFmtId="166" formatCode="_(* #,##0_);_(* \(#,##0\);_(* &quot;-&quot;??_);_(@_)"/>
    </dxf>
    <dxf>
      <numFmt numFmtId="3" formatCode="#,##0"/>
    </dxf>
    <dxf>
      <numFmt numFmtId="14" formatCode="0.00%"/>
    </dxf>
    <dxf>
      <numFmt numFmtId="13" formatCode="0%"/>
    </dxf>
    <dxf>
      <fill>
        <patternFill patternType="none">
          <bgColor auto="1"/>
        </patternFill>
      </fill>
    </dxf>
    <dxf>
      <numFmt numFmtId="4" formatCode="#,##0.00"/>
    </dxf>
    <dxf>
      <numFmt numFmtId="3" formatCode="#,##0"/>
    </dxf>
    <dxf>
      <numFmt numFmtId="13" formatCode="0%"/>
    </dxf>
    <dxf>
      <numFmt numFmtId="14" formatCode="0.00%"/>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numFmt numFmtId="4" formatCode="#,##0.00"/>
    </dxf>
    <dxf>
      <numFmt numFmtId="3" formatCode="#,##0"/>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right style="thin">
          <color indexed="64"/>
        </right>
        <top style="thin">
          <color indexed="64"/>
        </top>
        <vertical style="thin">
          <color indexed="64"/>
        </vertical>
        <horizontal style="thin">
          <color indexed="64"/>
        </horizontal>
      </border>
    </dxf>
    <dxf>
      <numFmt numFmtId="14" formatCode="0.00%"/>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numFmt numFmtId="8" formatCode="#,##0.00_);[Red]\(#,##0.00\)"/>
    </dxf>
    <dxf>
      <border>
        <left style="thin">
          <color auto="1"/>
        </left>
        <right style="thin">
          <color auto="1"/>
        </right>
        <top style="thin">
          <color auto="1"/>
        </top>
        <bottom style="thin">
          <color auto="1"/>
        </bottom>
        <vertical style="thin">
          <color auto="1"/>
        </vertical>
        <horizontal style="hair">
          <color auto="1"/>
        </horizontal>
      </border>
    </dxf>
    <dxf>
      <numFmt numFmtId="4" formatCode="#,##0.00"/>
    </dxf>
    <dxf>
      <numFmt numFmtId="166" formatCode="_(* #,##0_);_(* \(#,##0\);_(* &quot;-&quot;??_);_(@_)"/>
    </dxf>
    <dxf>
      <alignment horizontal="center" vertical="center" wrapText="1" readingOrder="0"/>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numFmt numFmtId="3" formatCode="#,##0"/>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border>
        <left style="thin">
          <color auto="1"/>
        </left>
        <right style="thin">
          <color auto="1"/>
        </right>
        <top style="thin">
          <color auto="1"/>
        </top>
        <bottom style="thin">
          <color auto="1"/>
        </bottom>
        <vertical style="thin">
          <color auto="1"/>
        </vertical>
        <horizontal style="hair">
          <color auto="1"/>
        </horizontal>
      </border>
    </dxf>
    <dxf>
      <numFmt numFmtId="3" formatCode="#,##0"/>
    </dxf>
    <dxf>
      <numFmt numFmtId="14" formatCode="0.00%"/>
    </dxf>
    <dxf>
      <numFmt numFmtId="13" formatCode="0%"/>
    </dxf>
    <dxf>
      <numFmt numFmtId="14" formatCode="0.00%"/>
    </dxf>
    <dxf>
      <numFmt numFmtId="4" formatCode="#,##0.00"/>
    </dxf>
    <dxf>
      <numFmt numFmtId="13" formatCode="0%"/>
    </dxf>
    <dxf>
      <numFmt numFmtId="3" formatCode="#,##0"/>
    </dxf>
    <dxf>
      <numFmt numFmtId="13" formatCode="0%"/>
    </dxf>
    <dxf>
      <numFmt numFmtId="14" formatCode="0.00%"/>
    </dxf>
    <dxf>
      <numFmt numFmtId="3" formatCode="#,##0"/>
    </dxf>
    <dxf>
      <numFmt numFmtId="3" formatCode="#,##0"/>
    </dxf>
    <dxf>
      <numFmt numFmtId="166" formatCode="_(* #,##0_);_(* \(#,##0\);_(* &quot;-&quot;??_);_(@_)"/>
    </dxf>
    <dxf>
      <numFmt numFmtId="13" formatCode="0%"/>
    </dxf>
    <dxf>
      <fill>
        <patternFill patternType="none">
          <bgColor auto="1"/>
        </patternFill>
      </fill>
    </dxf>
    <dxf>
      <numFmt numFmtId="13" formatCode="0%"/>
    </dxf>
    <dxf>
      <numFmt numFmtId="14" formatCode="0.00%"/>
    </dxf>
    <dxf>
      <numFmt numFmtId="3" formatCode="#,##0"/>
    </dxf>
    <dxf>
      <numFmt numFmtId="3" formatCode="#,##0"/>
    </dxf>
    <dxf>
      <numFmt numFmtId="13" formatCode="0%"/>
    </dxf>
    <dxf>
      <numFmt numFmtId="3" formatCode="#,##0"/>
    </dxf>
    <dxf>
      <numFmt numFmtId="4" formatCode="#,##0.00"/>
    </dxf>
    <dxf>
      <numFmt numFmtId="166" formatCode="_(* #,##0_);_(* \(#,##0\);_(* &quot;-&quot;??_);_(@_)"/>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border>
        <left/>
        <right style="dotted">
          <color theme="4" tint="0.39994506668294322"/>
        </right>
        <top style="thin">
          <color theme="4" tint="0.39994506668294322"/>
        </top>
        <bottom style="thin">
          <color theme="4" tint="0.39994506668294322"/>
        </bottom>
        <vertical style="dotted">
          <color theme="4" tint="0.39994506668294322"/>
        </vertical>
        <horizontal style="thin">
          <color theme="4" tint="0.39994506668294322"/>
        </horizontal>
      </border>
    </dxf>
    <dxf>
      <border>
        <left/>
        <right style="dotted">
          <color theme="4" tint="0.39994506668294322"/>
        </right>
        <top style="thin">
          <color theme="4" tint="0.39994506668294322"/>
        </top>
        <bottom style="thin">
          <color theme="4" tint="0.39994506668294322"/>
        </bottom>
        <vertical style="dotted">
          <color theme="4" tint="0.39994506668294322"/>
        </vertical>
        <horizontal/>
      </border>
    </dxf>
    <dxf>
      <font>
        <b/>
        <i val="0"/>
        <color theme="3"/>
      </font>
      <fill>
        <patternFill patternType="none">
          <bgColor auto="1"/>
        </patternFill>
      </fill>
      <border>
        <vertical/>
        <horizontal/>
      </border>
    </dxf>
    <dxf>
      <font>
        <b/>
        <i val="0"/>
        <color theme="3"/>
      </font>
      <fill>
        <patternFill patternType="none">
          <bgColor auto="1"/>
        </patternFill>
      </fill>
      <border diagonalUp="0" diagonalDown="0">
        <left/>
        <right/>
        <top/>
        <bottom/>
        <vertical/>
        <horizontal/>
      </border>
    </dxf>
    <dxf>
      <border>
        <vertical/>
        <horizontal/>
      </border>
    </dxf>
    <dxf>
      <border>
        <left/>
        <right style="dotted">
          <color theme="5" tint="0.39991454817346722"/>
        </right>
        <top style="thin">
          <color theme="5" tint="0.39994506668294322"/>
        </top>
        <bottom style="thin">
          <color theme="5" tint="0.39994506668294322"/>
        </bottom>
        <vertical style="dotted">
          <color theme="5" tint="0.39994506668294322"/>
        </vertical>
        <horizontal style="thin">
          <color theme="5" tint="0.39994506668294322"/>
        </horizontal>
      </border>
    </dxf>
    <dxf>
      <border>
        <left/>
        <right style="dotted">
          <color theme="5" tint="0.39991454817346722"/>
        </right>
        <top style="thin">
          <color theme="5" tint="0.39994506668294322"/>
        </top>
        <bottom style="thin">
          <color theme="5" tint="0.39994506668294322"/>
        </bottom>
        <vertical style="dotted">
          <color theme="5" tint="0.39991454817346722"/>
        </vertical>
        <horizontal/>
      </border>
    </dxf>
    <dxf>
      <font>
        <b/>
        <i val="0"/>
        <color theme="3"/>
      </font>
      <fill>
        <patternFill patternType="none">
          <bgColor auto="1"/>
        </patternFill>
      </fill>
      <border>
        <vertical/>
        <horizontal/>
      </border>
    </dxf>
    <dxf>
      <font>
        <b/>
        <i val="0"/>
        <color theme="3"/>
      </font>
      <fill>
        <patternFill patternType="none">
          <bgColor auto="1"/>
        </patternFill>
      </fill>
      <border diagonalUp="0" diagonalDown="0">
        <left/>
        <right/>
        <top/>
        <bottom/>
        <vertical/>
        <horizontal/>
      </border>
    </dxf>
    <dxf>
      <border>
        <vertical/>
        <horizontal/>
      </border>
    </dxf>
    <dxf>
      <border>
        <left/>
        <right style="dotted">
          <color theme="6" tint="0.39994506668294322"/>
        </right>
        <top style="thin">
          <color theme="6" tint="0.39994506668294322"/>
        </top>
        <bottom style="thin">
          <color theme="6" tint="0.39994506668294322"/>
        </bottom>
        <vertical style="dotted">
          <color theme="6" tint="0.39994506668294322"/>
        </vertical>
        <horizontal style="thin">
          <color theme="6" tint="0.39994506668294322"/>
        </horizontal>
      </border>
    </dxf>
    <dxf>
      <border>
        <left/>
        <right style="dotted">
          <color theme="6" tint="0.39994506668294322"/>
        </right>
        <top style="thin">
          <color theme="6" tint="0.39994506668294322"/>
        </top>
        <bottom style="thin">
          <color theme="6" tint="0.39994506668294322"/>
        </bottom>
        <vertical style="dotted">
          <color theme="6" tint="0.39994506668294322"/>
        </vertical>
        <horizontal/>
      </border>
    </dxf>
    <dxf>
      <font>
        <b/>
        <i val="0"/>
        <color theme="3"/>
      </font>
      <fill>
        <patternFill patternType="none">
          <bgColor auto="1"/>
        </patternFill>
      </fill>
      <border>
        <vertical/>
        <horizontal/>
      </border>
    </dxf>
    <dxf>
      <font>
        <b/>
        <i val="0"/>
        <color theme="3"/>
      </font>
      <fill>
        <patternFill patternType="none">
          <bgColor auto="1"/>
        </patternFill>
      </fill>
      <border diagonalUp="0" diagonalDown="0">
        <left/>
        <right/>
        <top/>
        <bottom/>
        <vertical/>
        <horizontal/>
      </border>
    </dxf>
    <dxf>
      <border>
        <vertical/>
        <horizontal/>
      </border>
    </dxf>
  </dxfs>
  <tableStyles count="4" defaultTableStyle="Summary Table" defaultPivotStyle="PivotStyleLight16">
    <tableStyle name="Profit &amp; Loss Expenses" pivot="0" count="5" xr9:uid="{00000000-0011-0000-FFFF-FFFF00000000}">
      <tableStyleElement type="wholeTable" dxfId="149"/>
      <tableStyleElement type="headerRow" dxfId="148"/>
      <tableStyleElement type="totalRow" dxfId="147"/>
      <tableStyleElement type="firstRowStripe" dxfId="146"/>
      <tableStyleElement type="secondRowStripe" dxfId="145"/>
    </tableStyle>
    <tableStyle name="Profit &amp; Loss Revenue" pivot="0" count="5" xr9:uid="{00000000-0011-0000-FFFF-FFFF01000000}">
      <tableStyleElement type="wholeTable" dxfId="144"/>
      <tableStyleElement type="headerRow" dxfId="143"/>
      <tableStyleElement type="totalRow" dxfId="142"/>
      <tableStyleElement type="firstRowStripe" dxfId="141"/>
      <tableStyleElement type="secondRowStripe" dxfId="140"/>
    </tableStyle>
    <tableStyle name="Profit &amp; Loss Sales" pivot="0" count="5" xr9:uid="{00000000-0011-0000-FFFF-FFFF02000000}">
      <tableStyleElement type="wholeTable" dxfId="139"/>
      <tableStyleElement type="headerRow" dxfId="138"/>
      <tableStyleElement type="totalRow" dxfId="137"/>
      <tableStyleElement type="firstRowStripe" dxfId="136"/>
      <tableStyleElement type="secondRowStripe" dxfId="135"/>
    </tableStyle>
    <tableStyle name="Summary Table" pivot="0" count="6" xr9:uid="{00000000-0011-0000-FFFF-FFFF03000000}">
      <tableStyleElement type="wholeTable" dxfId="134"/>
      <tableStyleElement type="headerRow" dxfId="133"/>
      <tableStyleElement type="totalRow" dxfId="132"/>
      <tableStyleElement type="firstColumn" dxfId="131"/>
      <tableStyleElement type="lastColumn" dxfId="130"/>
      <tableStyleElement type="firstColumnStripe" dxfId="1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26" Type="http://schemas.openxmlformats.org/officeDocument/2006/relationships/styles" Target="styles.xml"/><Relationship Id="rId3" Type="http://schemas.openxmlformats.org/officeDocument/2006/relationships/worksheet" Target="worksheets/sheet3.xml"/><Relationship Id="rId21" Type="http://schemas.microsoft.com/office/2007/relationships/slicerCache" Target="slicerCaches/slicerCache11.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6.xml"/><Relationship Id="rId20" Type="http://schemas.microsoft.com/office/2007/relationships/slicerCache" Target="slicerCaches/slicerCache10.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microsoft.com/office/2007/relationships/slicerCache" Target="slicerCaches/slicerCache14.xml"/><Relationship Id="rId5" Type="http://schemas.openxmlformats.org/officeDocument/2006/relationships/worksheet" Target="worksheets/sheet5.xml"/><Relationship Id="rId15" Type="http://schemas.microsoft.com/office/2007/relationships/slicerCache" Target="slicerCaches/slicerCache5.xml"/><Relationship Id="rId23" Type="http://schemas.microsoft.com/office/2007/relationships/slicerCache" Target="slicerCaches/slicerCache13.xml"/><Relationship Id="rId28" Type="http://schemas.openxmlformats.org/officeDocument/2006/relationships/calcChain" Target="calcChain.xml"/><Relationship Id="rId10" Type="http://schemas.openxmlformats.org/officeDocument/2006/relationships/pivotCacheDefinition" Target="pivotCache/pivotCacheDefinition1.xml"/><Relationship Id="rId19" Type="http://schemas.microsoft.com/office/2007/relationships/slicerCache" Target="slicerCaches/slicerCache9.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microsoft.com/office/2007/relationships/slicerCache" Target="slicerCaches/slicerCache1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theo thang!PivotTable15</c:name>
    <c:fmtId val="3"/>
  </c:pivotSource>
  <c:chart>
    <c:title>
      <c:tx>
        <c:rich>
          <a:bodyPr rot="0" vert="horz"/>
          <a:lstStyle/>
          <a:p>
            <a:pPr>
              <a:defRPr/>
            </a:pPr>
            <a:r>
              <a:rPr lang="en-US"/>
              <a:t>Top 5 loại chi phí lớn nhất</a:t>
            </a:r>
          </a:p>
        </c:rich>
      </c:tx>
      <c:overlay val="0"/>
    </c:title>
    <c:autoTitleDeleted val="0"/>
    <c:pivotFmts>
      <c:pivotFmt>
        <c:idx val="0"/>
        <c:marker>
          <c:symbol val="none"/>
        </c:marker>
        <c:dLbl>
          <c:idx val="0"/>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separator>, </c:separator>
          <c:extLst>
            <c:ext xmlns:c15="http://schemas.microsoft.com/office/drawing/2012/chart" uri="{CE6537A1-D6FC-4f65-9D91-7224C49458BB}"/>
          </c:extLst>
        </c:dLbl>
      </c:pivotFmt>
    </c:pivotFmts>
    <c:plotArea>
      <c:layout/>
      <c:barChart>
        <c:barDir val="bar"/>
        <c:grouping val="clustered"/>
        <c:varyColors val="0"/>
        <c:ser>
          <c:idx val="0"/>
          <c:order val="0"/>
          <c:tx>
            <c:strRef>
              <c:f>'Bieu do theo thang'!$B$43</c:f>
              <c:strCache>
                <c:ptCount val="1"/>
                <c:pt idx="0">
                  <c:v>Total</c:v>
                </c:pt>
              </c:strCache>
            </c:strRef>
          </c:tx>
          <c:invertIfNegative val="0"/>
          <c:dLbls>
            <c:spPr>
              <a:noFill/>
              <a:ln>
                <a:noFill/>
              </a:ln>
              <a:effectLst/>
            </c:spPr>
            <c:txPr>
              <a:bodyPr wrap="square" lIns="38100" tIns="19050" rIns="38100" bIns="19050" anchor="ctr">
                <a:spAutoFit/>
              </a:bodyPr>
              <a:lstStyle/>
              <a:p>
                <a:pPr>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'Bieu do theo thang'!$A$44:$A$49</c:f>
              <c:strCache>
                <c:ptCount val="5"/>
                <c:pt idx="0">
                  <c:v>CP09</c:v>
                </c:pt>
                <c:pt idx="1">
                  <c:v>CP01</c:v>
                </c:pt>
                <c:pt idx="2">
                  <c:v>CP07</c:v>
                </c:pt>
                <c:pt idx="3">
                  <c:v>CP03</c:v>
                </c:pt>
                <c:pt idx="4">
                  <c:v>CP11</c:v>
                </c:pt>
              </c:strCache>
            </c:strRef>
          </c:cat>
          <c:val>
            <c:numRef>
              <c:f>'Bieu do theo thang'!$B$44:$B$49</c:f>
              <c:numCache>
                <c:formatCode>_(* #,##0_);_(* \(#,##0\);_(* "-"??_);_(@_)</c:formatCode>
                <c:ptCount val="5"/>
                <c:pt idx="0">
                  <c:v>1313.1759644999997</c:v>
                </c:pt>
                <c:pt idx="1">
                  <c:v>1198.3308930000001</c:v>
                </c:pt>
                <c:pt idx="2">
                  <c:v>975.05124975000001</c:v>
                </c:pt>
                <c:pt idx="3">
                  <c:v>905.08591350000006</c:v>
                </c:pt>
                <c:pt idx="4">
                  <c:v>351.23316524999996</c:v>
                </c:pt>
              </c:numCache>
            </c:numRef>
          </c:val>
          <c:extLst>
            <c:ext xmlns:c16="http://schemas.microsoft.com/office/drawing/2014/chart" uri="{C3380CC4-5D6E-409C-BE32-E72D297353CC}">
              <c16:uniqueId val="{00000000-9AE9-4B81-8863-5B78E7E91BEF}"/>
            </c:ext>
          </c:extLst>
        </c:ser>
        <c:dLbls>
          <c:showLegendKey val="0"/>
          <c:showVal val="0"/>
          <c:showCatName val="0"/>
          <c:showSerName val="0"/>
          <c:showPercent val="0"/>
          <c:showBubbleSize val="0"/>
        </c:dLbls>
        <c:gapWidth val="50"/>
        <c:overlap val="71"/>
        <c:axId val="179651520"/>
        <c:axId val="179652080"/>
      </c:barChart>
      <c:catAx>
        <c:axId val="179651520"/>
        <c:scaling>
          <c:orientation val="minMax"/>
        </c:scaling>
        <c:delete val="0"/>
        <c:axPos val="l"/>
        <c:numFmt formatCode="General" sourceLinked="1"/>
        <c:majorTickMark val="none"/>
        <c:minorTickMark val="none"/>
        <c:tickLblPos val="nextTo"/>
        <c:txPr>
          <a:bodyPr rot="-60000000" vert="horz"/>
          <a:lstStyle/>
          <a:p>
            <a:pPr>
              <a:defRPr/>
            </a:pPr>
            <a:endParaRPr lang="en-US"/>
          </a:p>
        </c:txPr>
        <c:crossAx val="179652080"/>
        <c:crosses val="autoZero"/>
        <c:auto val="1"/>
        <c:lblAlgn val="ctr"/>
        <c:lblOffset val="100"/>
        <c:noMultiLvlLbl val="0"/>
      </c:catAx>
      <c:valAx>
        <c:axId val="179652080"/>
        <c:scaling>
          <c:orientation val="minMax"/>
        </c:scaling>
        <c:delete val="1"/>
        <c:axPos val="b"/>
        <c:numFmt formatCode="_(* #,##0_);_(* \(#,##0\);_(* &quot;-&quot;??_);_(@_)" sourceLinked="1"/>
        <c:majorTickMark val="none"/>
        <c:minorTickMark val="none"/>
        <c:tickLblPos val="nextTo"/>
        <c:crossAx val="179651520"/>
        <c:crosses val="autoZero"/>
        <c:crossBetween val="between"/>
      </c:val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BÁO</a:t>
            </a:r>
            <a:r>
              <a:rPr lang="en-US" sz="1400" baseline="0"/>
              <a:t> CÁO CHI PHÍ BÌNH QUÂN CỬA HÀNG</a:t>
            </a:r>
            <a:endParaRPr lang="en-US" sz="1400"/>
          </a:p>
        </c:rich>
      </c:tx>
      <c:overlay val="1"/>
    </c:title>
    <c:autoTitleDeleted val="0"/>
    <c:plotArea>
      <c:layout/>
      <c:barChart>
        <c:barDir val="col"/>
        <c:grouping val="clustered"/>
        <c:varyColors val="0"/>
        <c:ser>
          <c:idx val="0"/>
          <c:order val="0"/>
          <c:spPr>
            <a:solidFill>
              <a:schemeClr val="accent3"/>
            </a:solidFill>
          </c:spPr>
          <c:invertIfNegative val="0"/>
          <c:dLbls>
            <c:spPr>
              <a:solidFill>
                <a:schemeClr val="accent2"/>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'Chi phi binh quan'!$B$4:$M$4</c:f>
              <c:numCache>
                <c:formatCode>#,##0</c:formatCode>
                <c:ptCount val="12"/>
                <c:pt idx="0">
                  <c:v>1535.3230491449999</c:v>
                </c:pt>
                <c:pt idx="1">
                  <c:v>1432.5881669999999</c:v>
                </c:pt>
                <c:pt idx="2">
                  <c:v>2118.2375402549987</c:v>
                </c:pt>
                <c:pt idx="3">
                  <c:v>1535.3230491449999</c:v>
                </c:pt>
                <c:pt idx="4">
                  <c:v>1432.5881669999999</c:v>
                </c:pt>
                <c:pt idx="5">
                  <c:v>2511.3125477249996</c:v>
                </c:pt>
                <c:pt idx="6">
                  <c:v>88.586394749999997</c:v>
                </c:pt>
                <c:pt idx="7">
                  <c:v>1112.360715</c:v>
                </c:pt>
                <c:pt idx="8">
                  <c:v>1607.0112742499996</c:v>
                </c:pt>
                <c:pt idx="9">
                  <c:v>1535.3230491449999</c:v>
                </c:pt>
                <c:pt idx="10">
                  <c:v>1432.5881669999999</c:v>
                </c:pt>
                <c:pt idx="11">
                  <c:v>2183.7500414999995</c:v>
                </c:pt>
              </c:numCache>
            </c:numRef>
          </c:val>
          <c:extLst>
            <c:ext xmlns:c16="http://schemas.microsoft.com/office/drawing/2014/chart" uri="{C3380CC4-5D6E-409C-BE32-E72D297353CC}">
              <c16:uniqueId val="{00000000-5F67-4717-ABBF-53B1B75DB4A4}"/>
            </c:ext>
          </c:extLst>
        </c:ser>
        <c:ser>
          <c:idx val="2"/>
          <c:order val="2"/>
          <c:invertIfNegative val="0"/>
          <c:val>
            <c:numRef>
              <c:f>'Chi phi binh quan'!$B$2</c:f>
              <c:numCache>
                <c:formatCode>General</c:formatCode>
                <c:ptCount val="1"/>
                <c:pt idx="0">
                  <c:v>0</c:v>
                </c:pt>
              </c:numCache>
            </c:numRef>
          </c:val>
          <c:extLst>
            <c:ext xmlns:c16="http://schemas.microsoft.com/office/drawing/2014/chart" uri="{C3380CC4-5D6E-409C-BE32-E72D297353CC}">
              <c16:uniqueId val="{00000001-5F67-4717-ABBF-53B1B75DB4A4}"/>
            </c:ext>
          </c:extLst>
        </c:ser>
        <c:ser>
          <c:idx val="3"/>
          <c:order val="3"/>
          <c:invertIfNegative val="0"/>
          <c:val>
            <c:numRef>
              <c:f>'Chi phi binh quan'!$C$2</c:f>
              <c:numCache>
                <c:formatCode>General</c:formatCode>
                <c:ptCount val="1"/>
                <c:pt idx="0">
                  <c:v>0</c:v>
                </c:pt>
              </c:numCache>
            </c:numRef>
          </c:val>
          <c:extLst>
            <c:ext xmlns:c16="http://schemas.microsoft.com/office/drawing/2014/chart" uri="{C3380CC4-5D6E-409C-BE32-E72D297353CC}">
              <c16:uniqueId val="{00000002-5F67-4717-ABBF-53B1B75DB4A4}"/>
            </c:ext>
          </c:extLst>
        </c:ser>
        <c:ser>
          <c:idx val="4"/>
          <c:order val="4"/>
          <c:invertIfNegative val="0"/>
          <c:val>
            <c:numRef>
              <c:f>'Chi phi binh quan'!$D$2</c:f>
              <c:numCache>
                <c:formatCode>General</c:formatCode>
                <c:ptCount val="1"/>
                <c:pt idx="0">
                  <c:v>0</c:v>
                </c:pt>
              </c:numCache>
            </c:numRef>
          </c:val>
          <c:extLst>
            <c:ext xmlns:c16="http://schemas.microsoft.com/office/drawing/2014/chart" uri="{C3380CC4-5D6E-409C-BE32-E72D297353CC}">
              <c16:uniqueId val="{00000003-5F67-4717-ABBF-53B1B75DB4A4}"/>
            </c:ext>
          </c:extLst>
        </c:ser>
        <c:ser>
          <c:idx val="5"/>
          <c:order val="5"/>
          <c:invertIfNegative val="0"/>
          <c:val>
            <c:numRef>
              <c:f>'Chi phi binh quan'!$E$2</c:f>
              <c:numCache>
                <c:formatCode>General</c:formatCode>
                <c:ptCount val="1"/>
                <c:pt idx="0">
                  <c:v>0</c:v>
                </c:pt>
              </c:numCache>
            </c:numRef>
          </c:val>
          <c:extLst>
            <c:ext xmlns:c16="http://schemas.microsoft.com/office/drawing/2014/chart" uri="{C3380CC4-5D6E-409C-BE32-E72D297353CC}">
              <c16:uniqueId val="{00000004-5F67-4717-ABBF-53B1B75DB4A4}"/>
            </c:ext>
          </c:extLst>
        </c:ser>
        <c:ser>
          <c:idx val="6"/>
          <c:order val="6"/>
          <c:invertIfNegative val="0"/>
          <c:val>
            <c:numRef>
              <c:f>'Chi phi binh quan'!$F$2</c:f>
              <c:numCache>
                <c:formatCode>General</c:formatCode>
                <c:ptCount val="1"/>
                <c:pt idx="0">
                  <c:v>0</c:v>
                </c:pt>
              </c:numCache>
            </c:numRef>
          </c:val>
          <c:extLst>
            <c:ext xmlns:c16="http://schemas.microsoft.com/office/drawing/2014/chart" uri="{C3380CC4-5D6E-409C-BE32-E72D297353CC}">
              <c16:uniqueId val="{00000005-5F67-4717-ABBF-53B1B75DB4A4}"/>
            </c:ext>
          </c:extLst>
        </c:ser>
        <c:ser>
          <c:idx val="7"/>
          <c:order val="7"/>
          <c:invertIfNegative val="0"/>
          <c:val>
            <c:numRef>
              <c:f>'Chi phi binh quan'!$G$2</c:f>
              <c:numCache>
                <c:formatCode>General</c:formatCode>
                <c:ptCount val="1"/>
                <c:pt idx="0">
                  <c:v>0</c:v>
                </c:pt>
              </c:numCache>
            </c:numRef>
          </c:val>
          <c:extLst>
            <c:ext xmlns:c16="http://schemas.microsoft.com/office/drawing/2014/chart" uri="{C3380CC4-5D6E-409C-BE32-E72D297353CC}">
              <c16:uniqueId val="{00000006-5F67-4717-ABBF-53B1B75DB4A4}"/>
            </c:ext>
          </c:extLst>
        </c:ser>
        <c:ser>
          <c:idx val="8"/>
          <c:order val="8"/>
          <c:invertIfNegative val="0"/>
          <c:val>
            <c:numRef>
              <c:f>'Chi phi binh quan'!$H$2</c:f>
              <c:numCache>
                <c:formatCode>General</c:formatCode>
                <c:ptCount val="1"/>
                <c:pt idx="0">
                  <c:v>0</c:v>
                </c:pt>
              </c:numCache>
            </c:numRef>
          </c:val>
          <c:extLst>
            <c:ext xmlns:c16="http://schemas.microsoft.com/office/drawing/2014/chart" uri="{C3380CC4-5D6E-409C-BE32-E72D297353CC}">
              <c16:uniqueId val="{00000007-5F67-4717-ABBF-53B1B75DB4A4}"/>
            </c:ext>
          </c:extLst>
        </c:ser>
        <c:ser>
          <c:idx val="9"/>
          <c:order val="9"/>
          <c:invertIfNegative val="0"/>
          <c:val>
            <c:numRef>
              <c:f>'Chi phi binh quan'!$I$2</c:f>
              <c:numCache>
                <c:formatCode>General</c:formatCode>
                <c:ptCount val="1"/>
                <c:pt idx="0">
                  <c:v>0</c:v>
                </c:pt>
              </c:numCache>
            </c:numRef>
          </c:val>
          <c:extLst>
            <c:ext xmlns:c16="http://schemas.microsoft.com/office/drawing/2014/chart" uri="{C3380CC4-5D6E-409C-BE32-E72D297353CC}">
              <c16:uniqueId val="{00000008-5F67-4717-ABBF-53B1B75DB4A4}"/>
            </c:ext>
          </c:extLst>
        </c:ser>
        <c:ser>
          <c:idx val="10"/>
          <c:order val="10"/>
          <c:invertIfNegative val="0"/>
          <c:val>
            <c:numRef>
              <c:f>'Chi phi binh quan'!$J$2</c:f>
              <c:numCache>
                <c:formatCode>General</c:formatCode>
                <c:ptCount val="1"/>
                <c:pt idx="0">
                  <c:v>0</c:v>
                </c:pt>
              </c:numCache>
            </c:numRef>
          </c:val>
          <c:extLst>
            <c:ext xmlns:c16="http://schemas.microsoft.com/office/drawing/2014/chart" uri="{C3380CC4-5D6E-409C-BE32-E72D297353CC}">
              <c16:uniqueId val="{00000009-5F67-4717-ABBF-53B1B75DB4A4}"/>
            </c:ext>
          </c:extLst>
        </c:ser>
        <c:ser>
          <c:idx val="11"/>
          <c:order val="11"/>
          <c:invertIfNegative val="0"/>
          <c:val>
            <c:numRef>
              <c:f>'Chi phi binh quan'!$K$2</c:f>
              <c:numCache>
                <c:formatCode>General</c:formatCode>
                <c:ptCount val="1"/>
                <c:pt idx="0">
                  <c:v>0</c:v>
                </c:pt>
              </c:numCache>
            </c:numRef>
          </c:val>
          <c:extLst>
            <c:ext xmlns:c16="http://schemas.microsoft.com/office/drawing/2014/chart" uri="{C3380CC4-5D6E-409C-BE32-E72D297353CC}">
              <c16:uniqueId val="{0000000A-5F67-4717-ABBF-53B1B75DB4A4}"/>
            </c:ext>
          </c:extLst>
        </c:ser>
        <c:ser>
          <c:idx val="12"/>
          <c:order val="12"/>
          <c:invertIfNegative val="0"/>
          <c:val>
            <c:numRef>
              <c:f>'Chi phi binh quan'!$L$2</c:f>
              <c:numCache>
                <c:formatCode>General</c:formatCode>
                <c:ptCount val="1"/>
                <c:pt idx="0">
                  <c:v>0</c:v>
                </c:pt>
              </c:numCache>
            </c:numRef>
          </c:val>
          <c:extLst>
            <c:ext xmlns:c16="http://schemas.microsoft.com/office/drawing/2014/chart" uri="{C3380CC4-5D6E-409C-BE32-E72D297353CC}">
              <c16:uniqueId val="{0000000B-5F67-4717-ABBF-53B1B75DB4A4}"/>
            </c:ext>
          </c:extLst>
        </c:ser>
        <c:ser>
          <c:idx val="13"/>
          <c:order val="13"/>
          <c:invertIfNegative val="0"/>
          <c:val>
            <c:numRef>
              <c:f>'Chi phi binh quan'!$M$2</c:f>
              <c:numCache>
                <c:formatCode>General</c:formatCode>
                <c:ptCount val="1"/>
                <c:pt idx="0">
                  <c:v>0</c:v>
                </c:pt>
              </c:numCache>
            </c:numRef>
          </c:val>
          <c:extLst>
            <c:ext xmlns:c16="http://schemas.microsoft.com/office/drawing/2014/chart" uri="{C3380CC4-5D6E-409C-BE32-E72D297353CC}">
              <c16:uniqueId val="{0000000C-5F67-4717-ABBF-53B1B75DB4A4}"/>
            </c:ext>
          </c:extLst>
        </c:ser>
        <c:dLbls>
          <c:showLegendKey val="0"/>
          <c:showVal val="0"/>
          <c:showCatName val="0"/>
          <c:showSerName val="0"/>
          <c:showPercent val="0"/>
          <c:showBubbleSize val="0"/>
        </c:dLbls>
        <c:gapWidth val="28"/>
        <c:overlap val="96"/>
        <c:axId val="326059104"/>
        <c:axId val="326059664"/>
      </c:barChart>
      <c:lineChart>
        <c:grouping val="standard"/>
        <c:varyColors val="0"/>
        <c:ser>
          <c:idx val="1"/>
          <c:order val="1"/>
          <c:marker>
            <c:spPr>
              <a:solidFill>
                <a:srgbClr val="FFC000"/>
              </a:solidFill>
            </c:spPr>
          </c:marker>
          <c:dLbls>
            <c:spPr>
              <a:ln>
                <a:solidFill>
                  <a:srgbClr val="FF0000"/>
                </a:solidFill>
              </a:ln>
            </c:spPr>
            <c:txPr>
              <a:bodyPr/>
              <a:lstStyle/>
              <a:p>
                <a:pPr>
                  <a:defRPr>
                    <a:solidFill>
                      <a:schemeClr val="tx1"/>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'Chi phi binh quan'!$B$5:$M$5</c:f>
              <c:numCache>
                <c:formatCode>#,##0</c:formatCode>
                <c:ptCount val="12"/>
                <c:pt idx="0">
                  <c:v>767.66152457249996</c:v>
                </c:pt>
                <c:pt idx="1">
                  <c:v>716.29408349999994</c:v>
                </c:pt>
                <c:pt idx="2">
                  <c:v>529.55938506374969</c:v>
                </c:pt>
                <c:pt idx="3">
                  <c:v>767.66152457249996</c:v>
                </c:pt>
                <c:pt idx="4">
                  <c:v>716.29408349999994</c:v>
                </c:pt>
                <c:pt idx="5">
                  <c:v>627.8281369312499</c:v>
                </c:pt>
                <c:pt idx="6">
                  <c:v>0</c:v>
                </c:pt>
                <c:pt idx="7">
                  <c:v>1112.360715</c:v>
                </c:pt>
                <c:pt idx="8">
                  <c:v>803.50563712499979</c:v>
                </c:pt>
                <c:pt idx="9">
                  <c:v>0</c:v>
                </c:pt>
                <c:pt idx="10">
                  <c:v>716.29408349999994</c:v>
                </c:pt>
                <c:pt idx="11">
                  <c:v>1091.8750207499997</c:v>
                </c:pt>
              </c:numCache>
            </c:numRef>
          </c:val>
          <c:smooth val="0"/>
          <c:extLst>
            <c:ext xmlns:c16="http://schemas.microsoft.com/office/drawing/2014/chart" uri="{C3380CC4-5D6E-409C-BE32-E72D297353CC}">
              <c16:uniqueId val="{0000000D-5F67-4717-ABBF-53B1B75DB4A4}"/>
            </c:ext>
          </c:extLst>
        </c:ser>
        <c:dLbls>
          <c:showLegendKey val="0"/>
          <c:showVal val="0"/>
          <c:showCatName val="0"/>
          <c:showSerName val="0"/>
          <c:showPercent val="0"/>
          <c:showBubbleSize val="0"/>
        </c:dLbls>
        <c:marker val="1"/>
        <c:smooth val="0"/>
        <c:axId val="326059104"/>
        <c:axId val="326059664"/>
      </c:lineChart>
      <c:catAx>
        <c:axId val="326059104"/>
        <c:scaling>
          <c:orientation val="minMax"/>
        </c:scaling>
        <c:delete val="0"/>
        <c:axPos val="b"/>
        <c:majorTickMark val="out"/>
        <c:minorTickMark val="none"/>
        <c:tickLblPos val="nextTo"/>
        <c:crossAx val="326059664"/>
        <c:crosses val="autoZero"/>
        <c:auto val="1"/>
        <c:lblAlgn val="ctr"/>
        <c:lblOffset val="100"/>
        <c:noMultiLvlLbl val="0"/>
      </c:catAx>
      <c:valAx>
        <c:axId val="326059664"/>
        <c:scaling>
          <c:orientation val="minMax"/>
          <c:max val="5000"/>
        </c:scaling>
        <c:delete val="0"/>
        <c:axPos val="l"/>
        <c:numFmt formatCode="#,##0" sourceLinked="1"/>
        <c:majorTickMark val="out"/>
        <c:minorTickMark val="none"/>
        <c:tickLblPos val="nextTo"/>
        <c:crossAx val="32605910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BÁO CÁO CHI PHÍ BÌNH QUÂN VĂN PHÒNG</a:t>
            </a:r>
          </a:p>
        </c:rich>
      </c:tx>
      <c:overlay val="1"/>
    </c:title>
    <c:autoTitleDeleted val="0"/>
    <c:plotArea>
      <c:layout/>
      <c:barChart>
        <c:barDir val="col"/>
        <c:grouping val="clustered"/>
        <c:varyColors val="0"/>
        <c:ser>
          <c:idx val="0"/>
          <c:order val="0"/>
          <c:invertIfNegative val="0"/>
          <c:dLbls>
            <c:spPr>
              <a:solidFill>
                <a:schemeClr val="accent2"/>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'Chi phi binh quan'!$B$7:$M$7</c:f>
              <c:numCache>
                <c:formatCode>#,##0</c:formatCode>
                <c:ptCount val="12"/>
                <c:pt idx="0">
                  <c:v>1717.1313767999993</c:v>
                </c:pt>
                <c:pt idx="1">
                  <c:v>2241.7899624449997</c:v>
                </c:pt>
                <c:pt idx="2">
                  <c:v>2390.0890096439985</c:v>
                </c:pt>
                <c:pt idx="3">
                  <c:v>1880.6676984000003</c:v>
                </c:pt>
                <c:pt idx="4">
                  <c:v>1985.5725039539998</c:v>
                </c:pt>
                <c:pt idx="5">
                  <c:v>2519.2624195800008</c:v>
                </c:pt>
                <c:pt idx="6">
                  <c:v>487.10040075000006</c:v>
                </c:pt>
                <c:pt idx="7">
                  <c:v>1042.695099</c:v>
                </c:pt>
                <c:pt idx="8">
                  <c:v>1691.4942991574994</c:v>
                </c:pt>
                <c:pt idx="9">
                  <c:v>1635.3632159999995</c:v>
                </c:pt>
                <c:pt idx="10">
                  <c:v>2037.9908749499996</c:v>
                </c:pt>
                <c:pt idx="11">
                  <c:v>2421.5694119999994</c:v>
                </c:pt>
              </c:numCache>
            </c:numRef>
          </c:val>
          <c:extLst>
            <c:ext xmlns:c16="http://schemas.microsoft.com/office/drawing/2014/chart" uri="{C3380CC4-5D6E-409C-BE32-E72D297353CC}">
              <c16:uniqueId val="{00000000-C311-417C-BA51-288C6E412811}"/>
            </c:ext>
          </c:extLst>
        </c:ser>
        <c:ser>
          <c:idx val="2"/>
          <c:order val="2"/>
          <c:invertIfNegative val="0"/>
          <c:val>
            <c:numRef>
              <c:f>'Chi phi binh quan'!$B$2</c:f>
              <c:numCache>
                <c:formatCode>General</c:formatCode>
                <c:ptCount val="1"/>
                <c:pt idx="0">
                  <c:v>0</c:v>
                </c:pt>
              </c:numCache>
            </c:numRef>
          </c:val>
          <c:extLst>
            <c:ext xmlns:c16="http://schemas.microsoft.com/office/drawing/2014/chart" uri="{C3380CC4-5D6E-409C-BE32-E72D297353CC}">
              <c16:uniqueId val="{00000001-C311-417C-BA51-288C6E412811}"/>
            </c:ext>
          </c:extLst>
        </c:ser>
        <c:ser>
          <c:idx val="3"/>
          <c:order val="3"/>
          <c:invertIfNegative val="0"/>
          <c:val>
            <c:numRef>
              <c:f>'Chi phi binh quan'!$C$2</c:f>
              <c:numCache>
                <c:formatCode>General</c:formatCode>
                <c:ptCount val="1"/>
                <c:pt idx="0">
                  <c:v>0</c:v>
                </c:pt>
              </c:numCache>
            </c:numRef>
          </c:val>
          <c:extLst>
            <c:ext xmlns:c16="http://schemas.microsoft.com/office/drawing/2014/chart" uri="{C3380CC4-5D6E-409C-BE32-E72D297353CC}">
              <c16:uniqueId val="{00000002-C311-417C-BA51-288C6E412811}"/>
            </c:ext>
          </c:extLst>
        </c:ser>
        <c:ser>
          <c:idx val="4"/>
          <c:order val="4"/>
          <c:invertIfNegative val="0"/>
          <c:val>
            <c:numRef>
              <c:f>'Chi phi binh quan'!$D$2</c:f>
              <c:numCache>
                <c:formatCode>General</c:formatCode>
                <c:ptCount val="1"/>
                <c:pt idx="0">
                  <c:v>0</c:v>
                </c:pt>
              </c:numCache>
            </c:numRef>
          </c:val>
          <c:extLst>
            <c:ext xmlns:c16="http://schemas.microsoft.com/office/drawing/2014/chart" uri="{C3380CC4-5D6E-409C-BE32-E72D297353CC}">
              <c16:uniqueId val="{00000003-C311-417C-BA51-288C6E412811}"/>
            </c:ext>
          </c:extLst>
        </c:ser>
        <c:ser>
          <c:idx val="5"/>
          <c:order val="5"/>
          <c:invertIfNegative val="0"/>
          <c:val>
            <c:numRef>
              <c:f>'Chi phi binh quan'!$E$2</c:f>
              <c:numCache>
                <c:formatCode>General</c:formatCode>
                <c:ptCount val="1"/>
                <c:pt idx="0">
                  <c:v>0</c:v>
                </c:pt>
              </c:numCache>
            </c:numRef>
          </c:val>
          <c:extLst>
            <c:ext xmlns:c16="http://schemas.microsoft.com/office/drawing/2014/chart" uri="{C3380CC4-5D6E-409C-BE32-E72D297353CC}">
              <c16:uniqueId val="{00000004-C311-417C-BA51-288C6E412811}"/>
            </c:ext>
          </c:extLst>
        </c:ser>
        <c:ser>
          <c:idx val="6"/>
          <c:order val="6"/>
          <c:invertIfNegative val="0"/>
          <c:val>
            <c:numRef>
              <c:f>'Chi phi binh quan'!$F$2</c:f>
              <c:numCache>
                <c:formatCode>General</c:formatCode>
                <c:ptCount val="1"/>
                <c:pt idx="0">
                  <c:v>0</c:v>
                </c:pt>
              </c:numCache>
            </c:numRef>
          </c:val>
          <c:extLst>
            <c:ext xmlns:c16="http://schemas.microsoft.com/office/drawing/2014/chart" uri="{C3380CC4-5D6E-409C-BE32-E72D297353CC}">
              <c16:uniqueId val="{00000005-C311-417C-BA51-288C6E412811}"/>
            </c:ext>
          </c:extLst>
        </c:ser>
        <c:ser>
          <c:idx val="7"/>
          <c:order val="7"/>
          <c:invertIfNegative val="0"/>
          <c:val>
            <c:numRef>
              <c:f>'Chi phi binh quan'!$G$2</c:f>
              <c:numCache>
                <c:formatCode>General</c:formatCode>
                <c:ptCount val="1"/>
                <c:pt idx="0">
                  <c:v>0</c:v>
                </c:pt>
              </c:numCache>
            </c:numRef>
          </c:val>
          <c:extLst>
            <c:ext xmlns:c16="http://schemas.microsoft.com/office/drawing/2014/chart" uri="{C3380CC4-5D6E-409C-BE32-E72D297353CC}">
              <c16:uniqueId val="{00000006-C311-417C-BA51-288C6E412811}"/>
            </c:ext>
          </c:extLst>
        </c:ser>
        <c:ser>
          <c:idx val="8"/>
          <c:order val="8"/>
          <c:invertIfNegative val="0"/>
          <c:val>
            <c:numRef>
              <c:f>'Chi phi binh quan'!$H$2</c:f>
              <c:numCache>
                <c:formatCode>General</c:formatCode>
                <c:ptCount val="1"/>
                <c:pt idx="0">
                  <c:v>0</c:v>
                </c:pt>
              </c:numCache>
            </c:numRef>
          </c:val>
          <c:extLst>
            <c:ext xmlns:c16="http://schemas.microsoft.com/office/drawing/2014/chart" uri="{C3380CC4-5D6E-409C-BE32-E72D297353CC}">
              <c16:uniqueId val="{00000007-C311-417C-BA51-288C6E412811}"/>
            </c:ext>
          </c:extLst>
        </c:ser>
        <c:ser>
          <c:idx val="9"/>
          <c:order val="9"/>
          <c:invertIfNegative val="0"/>
          <c:val>
            <c:numRef>
              <c:f>'Chi phi binh quan'!$I$2</c:f>
              <c:numCache>
                <c:formatCode>General</c:formatCode>
                <c:ptCount val="1"/>
                <c:pt idx="0">
                  <c:v>0</c:v>
                </c:pt>
              </c:numCache>
            </c:numRef>
          </c:val>
          <c:extLst>
            <c:ext xmlns:c16="http://schemas.microsoft.com/office/drawing/2014/chart" uri="{C3380CC4-5D6E-409C-BE32-E72D297353CC}">
              <c16:uniqueId val="{00000008-C311-417C-BA51-288C6E412811}"/>
            </c:ext>
          </c:extLst>
        </c:ser>
        <c:ser>
          <c:idx val="10"/>
          <c:order val="10"/>
          <c:invertIfNegative val="0"/>
          <c:val>
            <c:numRef>
              <c:f>'Chi phi binh quan'!$J$2</c:f>
              <c:numCache>
                <c:formatCode>General</c:formatCode>
                <c:ptCount val="1"/>
                <c:pt idx="0">
                  <c:v>0</c:v>
                </c:pt>
              </c:numCache>
            </c:numRef>
          </c:val>
          <c:extLst>
            <c:ext xmlns:c16="http://schemas.microsoft.com/office/drawing/2014/chart" uri="{C3380CC4-5D6E-409C-BE32-E72D297353CC}">
              <c16:uniqueId val="{00000009-C311-417C-BA51-288C6E412811}"/>
            </c:ext>
          </c:extLst>
        </c:ser>
        <c:ser>
          <c:idx val="11"/>
          <c:order val="11"/>
          <c:invertIfNegative val="0"/>
          <c:val>
            <c:numRef>
              <c:f>'Chi phi binh quan'!$K$2</c:f>
              <c:numCache>
                <c:formatCode>General</c:formatCode>
                <c:ptCount val="1"/>
                <c:pt idx="0">
                  <c:v>0</c:v>
                </c:pt>
              </c:numCache>
            </c:numRef>
          </c:val>
          <c:extLst>
            <c:ext xmlns:c16="http://schemas.microsoft.com/office/drawing/2014/chart" uri="{C3380CC4-5D6E-409C-BE32-E72D297353CC}">
              <c16:uniqueId val="{0000000A-C311-417C-BA51-288C6E412811}"/>
            </c:ext>
          </c:extLst>
        </c:ser>
        <c:ser>
          <c:idx val="12"/>
          <c:order val="12"/>
          <c:invertIfNegative val="0"/>
          <c:val>
            <c:numRef>
              <c:f>'Chi phi binh quan'!$L$2</c:f>
              <c:numCache>
                <c:formatCode>General</c:formatCode>
                <c:ptCount val="1"/>
                <c:pt idx="0">
                  <c:v>0</c:v>
                </c:pt>
              </c:numCache>
            </c:numRef>
          </c:val>
          <c:extLst>
            <c:ext xmlns:c16="http://schemas.microsoft.com/office/drawing/2014/chart" uri="{C3380CC4-5D6E-409C-BE32-E72D297353CC}">
              <c16:uniqueId val="{0000000B-C311-417C-BA51-288C6E412811}"/>
            </c:ext>
          </c:extLst>
        </c:ser>
        <c:ser>
          <c:idx val="13"/>
          <c:order val="13"/>
          <c:invertIfNegative val="0"/>
          <c:val>
            <c:numRef>
              <c:f>'Chi phi binh quan'!$M$2</c:f>
              <c:numCache>
                <c:formatCode>General</c:formatCode>
                <c:ptCount val="1"/>
                <c:pt idx="0">
                  <c:v>0</c:v>
                </c:pt>
              </c:numCache>
            </c:numRef>
          </c:val>
          <c:extLst>
            <c:ext xmlns:c16="http://schemas.microsoft.com/office/drawing/2014/chart" uri="{C3380CC4-5D6E-409C-BE32-E72D297353CC}">
              <c16:uniqueId val="{0000000C-C311-417C-BA51-288C6E412811}"/>
            </c:ext>
          </c:extLst>
        </c:ser>
        <c:dLbls>
          <c:showLegendKey val="0"/>
          <c:showVal val="0"/>
          <c:showCatName val="0"/>
          <c:showSerName val="0"/>
          <c:showPercent val="0"/>
          <c:showBubbleSize val="0"/>
        </c:dLbls>
        <c:gapWidth val="27"/>
        <c:overlap val="94"/>
        <c:axId val="326420256"/>
        <c:axId val="326420816"/>
      </c:barChart>
      <c:lineChart>
        <c:grouping val="standard"/>
        <c:varyColors val="0"/>
        <c:ser>
          <c:idx val="1"/>
          <c:order val="1"/>
          <c:dLbls>
            <c:spPr>
              <a:noFill/>
              <a:ln>
                <a:solidFill>
                  <a:srgbClr val="FF0000"/>
                </a:solid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'Chi phi binh quan'!$B$8:$M$8</c:f>
              <c:numCache>
                <c:formatCode>#,##0</c:formatCode>
                <c:ptCount val="12"/>
                <c:pt idx="0">
                  <c:v>858.56568839999966</c:v>
                </c:pt>
                <c:pt idx="1">
                  <c:v>1120.8949812224998</c:v>
                </c:pt>
                <c:pt idx="2">
                  <c:v>1195.0445048219992</c:v>
                </c:pt>
                <c:pt idx="3">
                  <c:v>940.33384920000015</c:v>
                </c:pt>
                <c:pt idx="4">
                  <c:v>992.78625197699989</c:v>
                </c:pt>
                <c:pt idx="5">
                  <c:v>1259.6312097900004</c:v>
                </c:pt>
                <c:pt idx="6">
                  <c:v>243.55020037500003</c:v>
                </c:pt>
                <c:pt idx="7">
                  <c:v>521.34754950000001</c:v>
                </c:pt>
                <c:pt idx="8">
                  <c:v>845.74714957874971</c:v>
                </c:pt>
                <c:pt idx="9">
                  <c:v>817.68160799999976</c:v>
                </c:pt>
                <c:pt idx="10">
                  <c:v>1018.9954374749998</c:v>
                </c:pt>
                <c:pt idx="11">
                  <c:v>1210.7847059999997</c:v>
                </c:pt>
              </c:numCache>
            </c:numRef>
          </c:val>
          <c:smooth val="0"/>
          <c:extLst>
            <c:ext xmlns:c16="http://schemas.microsoft.com/office/drawing/2014/chart" uri="{C3380CC4-5D6E-409C-BE32-E72D297353CC}">
              <c16:uniqueId val="{0000000D-C311-417C-BA51-288C6E412811}"/>
            </c:ext>
          </c:extLst>
        </c:ser>
        <c:dLbls>
          <c:showLegendKey val="0"/>
          <c:showVal val="0"/>
          <c:showCatName val="0"/>
          <c:showSerName val="0"/>
          <c:showPercent val="0"/>
          <c:showBubbleSize val="0"/>
        </c:dLbls>
        <c:marker val="1"/>
        <c:smooth val="0"/>
        <c:axId val="326420256"/>
        <c:axId val="326420816"/>
      </c:lineChart>
      <c:catAx>
        <c:axId val="326420256"/>
        <c:scaling>
          <c:orientation val="minMax"/>
        </c:scaling>
        <c:delete val="0"/>
        <c:axPos val="b"/>
        <c:majorTickMark val="out"/>
        <c:minorTickMark val="none"/>
        <c:tickLblPos val="nextTo"/>
        <c:crossAx val="326420816"/>
        <c:crosses val="autoZero"/>
        <c:auto val="1"/>
        <c:lblAlgn val="ctr"/>
        <c:lblOffset val="100"/>
        <c:noMultiLvlLbl val="0"/>
      </c:catAx>
      <c:valAx>
        <c:axId val="326420816"/>
        <c:scaling>
          <c:orientation val="minMax"/>
          <c:max val="5000"/>
        </c:scaling>
        <c:delete val="0"/>
        <c:axPos val="l"/>
        <c:numFmt formatCode="#,##0" sourceLinked="1"/>
        <c:majorTickMark val="out"/>
        <c:minorTickMark val="none"/>
        <c:tickLblPos val="nextTo"/>
        <c:crossAx val="32642025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theo thang!PivotTable10</c:name>
    <c:fmtId val="1"/>
  </c:pivotSource>
  <c:chart>
    <c:title>
      <c:tx>
        <c:rich>
          <a:bodyPr/>
          <a:lstStyle/>
          <a:p>
            <a:pPr>
              <a:defRPr/>
            </a:pPr>
            <a:r>
              <a:rPr lang="en-US"/>
              <a:t>Báo cáo</a:t>
            </a:r>
            <a:r>
              <a:rPr lang="en-US" baseline="0"/>
              <a:t> chi phí % cửa hàng</a:t>
            </a:r>
            <a:endParaRPr lang="en-US"/>
          </a:p>
        </c:rich>
      </c:tx>
      <c:overlay val="0"/>
    </c:title>
    <c:autoTitleDeleted val="0"/>
    <c:pivotFmts>
      <c:pivotFmt>
        <c:idx val="0"/>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c:txPr>
            <a:bodyPr/>
            <a:lstStyle/>
            <a:p>
              <a:pPr>
                <a:defRPr>
                  <a:solidFill>
                    <a:srgbClr val="FF0000"/>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'Bieu do theo thang'!$B$28</c:f>
              <c:strCache>
                <c:ptCount val="1"/>
                <c:pt idx="0">
                  <c:v>Tổng chi phí</c:v>
                </c:pt>
              </c:strCache>
            </c:strRef>
          </c:tx>
          <c:invertIfNegative val="0"/>
          <c:dLbls>
            <c:spPr/>
            <c:txPr>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theo thang'!$A$29:$A$40</c:f>
              <c:strCache>
                <c:ptCount val="11"/>
                <c:pt idx="0">
                  <c:v>Chi Nhánh</c:v>
                </c:pt>
                <c:pt idx="1">
                  <c:v>Pháp Vân</c:v>
                </c:pt>
                <c:pt idx="2">
                  <c:v>Thủ Đức</c:v>
                </c:pt>
                <c:pt idx="3">
                  <c:v>Văn Phòng</c:v>
                </c:pt>
                <c:pt idx="4">
                  <c:v>Cửa hàng 1</c:v>
                </c:pt>
                <c:pt idx="5">
                  <c:v>Cửa hàng 2</c:v>
                </c:pt>
                <c:pt idx="6">
                  <c:v>Cửa hàng 3</c:v>
                </c:pt>
                <c:pt idx="7">
                  <c:v>Cửa hàng 4</c:v>
                </c:pt>
                <c:pt idx="8">
                  <c:v>Cửa hàng 5</c:v>
                </c:pt>
                <c:pt idx="9">
                  <c:v>Cửa hàng 6</c:v>
                </c:pt>
                <c:pt idx="10">
                  <c:v>Cửa hàng 7</c:v>
                </c:pt>
              </c:strCache>
            </c:strRef>
          </c:cat>
          <c:val>
            <c:numRef>
              <c:f>'Bieu do theo thang'!$B$29:$B$40</c:f>
              <c:numCache>
                <c:formatCode>#,##0</c:formatCode>
                <c:ptCount val="11"/>
                <c:pt idx="0">
                  <c:v>630.99947924999992</c:v>
                </c:pt>
                <c:pt idx="1">
                  <c:v>465.85248975000002</c:v>
                </c:pt>
                <c:pt idx="2">
                  <c:v>307.20502125000002</c:v>
                </c:pt>
                <c:pt idx="3">
                  <c:v>919.18891574999998</c:v>
                </c:pt>
                <c:pt idx="4">
                  <c:v>787.73560874999998</c:v>
                </c:pt>
                <c:pt idx="5">
                  <c:v>505.14551325000002</c:v>
                </c:pt>
                <c:pt idx="6">
                  <c:v>302.08921650000002</c:v>
                </c:pt>
                <c:pt idx="7">
                  <c:v>287.25455475000001</c:v>
                </c:pt>
                <c:pt idx="8">
                  <c:v>461.72871674999999</c:v>
                </c:pt>
                <c:pt idx="9">
                  <c:v>556.21217024999987</c:v>
                </c:pt>
                <c:pt idx="10">
                  <c:v>171.03228975000002</c:v>
                </c:pt>
              </c:numCache>
            </c:numRef>
          </c:val>
          <c:extLst>
            <c:ext xmlns:c16="http://schemas.microsoft.com/office/drawing/2014/chart" uri="{C3380CC4-5D6E-409C-BE32-E72D297353CC}">
              <c16:uniqueId val="{00000000-ED72-4F67-ACC0-1B0E5808E63F}"/>
            </c:ext>
          </c:extLst>
        </c:ser>
        <c:dLbls>
          <c:showLegendKey val="0"/>
          <c:showVal val="0"/>
          <c:showCatName val="0"/>
          <c:showSerName val="0"/>
          <c:showPercent val="0"/>
          <c:showBubbleSize val="0"/>
        </c:dLbls>
        <c:gapWidth val="150"/>
        <c:axId val="179654880"/>
        <c:axId val="179655440"/>
      </c:barChart>
      <c:lineChart>
        <c:grouping val="standard"/>
        <c:varyColors val="0"/>
        <c:ser>
          <c:idx val="1"/>
          <c:order val="1"/>
          <c:tx>
            <c:strRef>
              <c:f>'Bieu do theo thang'!$C$28</c:f>
              <c:strCache>
                <c:ptCount val="1"/>
                <c:pt idx="0">
                  <c:v>Tỷ lệ %</c:v>
                </c:pt>
              </c:strCache>
            </c:strRef>
          </c:tx>
          <c:dLbls>
            <c:spPr/>
            <c:txPr>
              <a:bodyPr/>
              <a:lstStyle/>
              <a:p>
                <a:pPr>
                  <a:defRPr>
                    <a:solidFill>
                      <a:srgbClr val="FF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theo thang'!$A$29:$A$40</c:f>
              <c:strCache>
                <c:ptCount val="11"/>
                <c:pt idx="0">
                  <c:v>Chi Nhánh</c:v>
                </c:pt>
                <c:pt idx="1">
                  <c:v>Pháp Vân</c:v>
                </c:pt>
                <c:pt idx="2">
                  <c:v>Thủ Đức</c:v>
                </c:pt>
                <c:pt idx="3">
                  <c:v>Văn Phòng</c:v>
                </c:pt>
                <c:pt idx="4">
                  <c:v>Cửa hàng 1</c:v>
                </c:pt>
                <c:pt idx="5">
                  <c:v>Cửa hàng 2</c:v>
                </c:pt>
                <c:pt idx="6">
                  <c:v>Cửa hàng 3</c:v>
                </c:pt>
                <c:pt idx="7">
                  <c:v>Cửa hàng 4</c:v>
                </c:pt>
                <c:pt idx="8">
                  <c:v>Cửa hàng 5</c:v>
                </c:pt>
                <c:pt idx="9">
                  <c:v>Cửa hàng 6</c:v>
                </c:pt>
                <c:pt idx="10">
                  <c:v>Cửa hàng 7</c:v>
                </c:pt>
              </c:strCache>
            </c:strRef>
          </c:cat>
          <c:val>
            <c:numRef>
              <c:f>'Bieu do theo thang'!$C$29:$C$40</c:f>
              <c:numCache>
                <c:formatCode>0%</c:formatCode>
                <c:ptCount val="11"/>
                <c:pt idx="0">
                  <c:v>0.11697210723798976</c:v>
                </c:pt>
                <c:pt idx="1">
                  <c:v>8.6357832581557603E-2</c:v>
                </c:pt>
                <c:pt idx="2">
                  <c:v>5.6948412592059884E-2</c:v>
                </c:pt>
                <c:pt idx="3">
                  <c:v>0.17039548836534249</c:v>
                </c:pt>
                <c:pt idx="4">
                  <c:v>0.14602721100722391</c:v>
                </c:pt>
                <c:pt idx="5">
                  <c:v>9.3641812853633016E-2</c:v>
                </c:pt>
                <c:pt idx="6">
                  <c:v>5.6000065594156052E-2</c:v>
                </c:pt>
                <c:pt idx="7">
                  <c:v>5.3250076565444338E-2</c:v>
                </c:pt>
                <c:pt idx="8">
                  <c:v>8.559338437923189E-2</c:v>
                </c:pt>
                <c:pt idx="9">
                  <c:v>0.10310834123490763</c:v>
                </c:pt>
                <c:pt idx="10">
                  <c:v>3.1705267588453309E-2</c:v>
                </c:pt>
              </c:numCache>
            </c:numRef>
          </c:val>
          <c:smooth val="0"/>
          <c:extLst>
            <c:ext xmlns:c16="http://schemas.microsoft.com/office/drawing/2014/chart" uri="{C3380CC4-5D6E-409C-BE32-E72D297353CC}">
              <c16:uniqueId val="{00000001-ED72-4F67-ACC0-1B0E5808E63F}"/>
            </c:ext>
          </c:extLst>
        </c:ser>
        <c:dLbls>
          <c:showLegendKey val="0"/>
          <c:showVal val="0"/>
          <c:showCatName val="0"/>
          <c:showSerName val="0"/>
          <c:showPercent val="0"/>
          <c:showBubbleSize val="0"/>
        </c:dLbls>
        <c:marker val="1"/>
        <c:smooth val="0"/>
        <c:axId val="179656560"/>
        <c:axId val="179656000"/>
      </c:lineChart>
      <c:catAx>
        <c:axId val="179654880"/>
        <c:scaling>
          <c:orientation val="minMax"/>
        </c:scaling>
        <c:delete val="0"/>
        <c:axPos val="b"/>
        <c:numFmt formatCode="General" sourceLinked="0"/>
        <c:majorTickMark val="none"/>
        <c:minorTickMark val="none"/>
        <c:tickLblPos val="nextTo"/>
        <c:crossAx val="179655440"/>
        <c:crosses val="autoZero"/>
        <c:auto val="1"/>
        <c:lblAlgn val="ctr"/>
        <c:lblOffset val="100"/>
        <c:noMultiLvlLbl val="0"/>
      </c:catAx>
      <c:valAx>
        <c:axId val="179655440"/>
        <c:scaling>
          <c:orientation val="minMax"/>
        </c:scaling>
        <c:delete val="0"/>
        <c:axPos val="l"/>
        <c:numFmt formatCode="#,##0" sourceLinked="1"/>
        <c:majorTickMark val="none"/>
        <c:minorTickMark val="none"/>
        <c:tickLblPos val="nextTo"/>
        <c:crossAx val="179654880"/>
        <c:crosses val="autoZero"/>
        <c:crossBetween val="between"/>
      </c:valAx>
      <c:valAx>
        <c:axId val="179656000"/>
        <c:scaling>
          <c:orientation val="minMax"/>
        </c:scaling>
        <c:delete val="0"/>
        <c:axPos val="r"/>
        <c:numFmt formatCode="0%" sourceLinked="1"/>
        <c:majorTickMark val="out"/>
        <c:minorTickMark val="none"/>
        <c:tickLblPos val="nextTo"/>
        <c:crossAx val="179656560"/>
        <c:crosses val="max"/>
        <c:crossBetween val="between"/>
      </c:valAx>
      <c:catAx>
        <c:axId val="179656560"/>
        <c:scaling>
          <c:orientation val="minMax"/>
        </c:scaling>
        <c:delete val="1"/>
        <c:axPos val="b"/>
        <c:numFmt formatCode="General" sourceLinked="1"/>
        <c:majorTickMark val="out"/>
        <c:minorTickMark val="none"/>
        <c:tickLblPos val="nextTo"/>
        <c:crossAx val="179656000"/>
        <c:crosses val="autoZero"/>
        <c:auto val="1"/>
        <c:lblAlgn val="ctr"/>
        <c:lblOffset val="100"/>
        <c:noMultiLvlLbl val="0"/>
      </c:cat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theo thang!PivotTable11</c:name>
    <c:fmtId val="1"/>
  </c:pivotSource>
  <c:chart>
    <c:title>
      <c:tx>
        <c:rich>
          <a:bodyPr/>
          <a:lstStyle/>
          <a:p>
            <a:pPr>
              <a:defRPr/>
            </a:pPr>
            <a:r>
              <a:rPr lang="en-US"/>
              <a:t>Báo cáo chi phí theo loại khoản mục %</a:t>
            </a:r>
          </a:p>
        </c:rich>
      </c:tx>
      <c:overlay val="0"/>
    </c:title>
    <c:autoTitleDeleted val="0"/>
    <c:pivotFmts>
      <c:pivotFmt>
        <c:idx val="0"/>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c:txPr>
            <a:bodyPr/>
            <a:lstStyle/>
            <a:p>
              <a:pPr>
                <a:defRPr>
                  <a:solidFill>
                    <a:srgbClr val="FF0000"/>
                  </a:solidFill>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'Bieu do theo thang'!$F$28</c:f>
              <c:strCache>
                <c:ptCount val="1"/>
                <c:pt idx="0">
                  <c:v>Sum of Chi phí</c:v>
                </c:pt>
              </c:strCache>
            </c:strRef>
          </c:tx>
          <c:invertIfNegative val="0"/>
          <c:dLbls>
            <c:spPr/>
            <c:txPr>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theo thang'!$E$29:$E$40</c:f>
              <c:strCache>
                <c:ptCount val="11"/>
                <c:pt idx="0">
                  <c:v>CP01</c:v>
                </c:pt>
                <c:pt idx="1">
                  <c:v>CP02</c:v>
                </c:pt>
                <c:pt idx="2">
                  <c:v>CP03</c:v>
                </c:pt>
                <c:pt idx="3">
                  <c:v>CP04</c:v>
                </c:pt>
                <c:pt idx="4">
                  <c:v>CP05</c:v>
                </c:pt>
                <c:pt idx="5">
                  <c:v>CP06</c:v>
                </c:pt>
                <c:pt idx="6">
                  <c:v>CP07</c:v>
                </c:pt>
                <c:pt idx="7">
                  <c:v>CP08</c:v>
                </c:pt>
                <c:pt idx="8">
                  <c:v>CP09</c:v>
                </c:pt>
                <c:pt idx="9">
                  <c:v>CP10</c:v>
                </c:pt>
                <c:pt idx="10">
                  <c:v>CP11</c:v>
                </c:pt>
              </c:strCache>
            </c:strRef>
          </c:cat>
          <c:val>
            <c:numRef>
              <c:f>'Bieu do theo thang'!$F$29:$F$40</c:f>
              <c:numCache>
                <c:formatCode>#,##0</c:formatCode>
                <c:ptCount val="11"/>
                <c:pt idx="0">
                  <c:v>1198.3308930000001</c:v>
                </c:pt>
                <c:pt idx="1">
                  <c:v>32.174999999999997</c:v>
                </c:pt>
                <c:pt idx="2">
                  <c:v>905.08591350000006</c:v>
                </c:pt>
                <c:pt idx="3">
                  <c:v>66.166857000000007</c:v>
                </c:pt>
                <c:pt idx="4">
                  <c:v>84.770770499999998</c:v>
                </c:pt>
                <c:pt idx="5">
                  <c:v>150.91495875000001</c:v>
                </c:pt>
                <c:pt idx="6">
                  <c:v>975.05124975000001</c:v>
                </c:pt>
                <c:pt idx="7">
                  <c:v>305.17814250000004</c:v>
                </c:pt>
                <c:pt idx="8">
                  <c:v>1313.1759644999997</c:v>
                </c:pt>
                <c:pt idx="9">
                  <c:v>12.361061250000001</c:v>
                </c:pt>
                <c:pt idx="10">
                  <c:v>351.23316524999996</c:v>
                </c:pt>
              </c:numCache>
            </c:numRef>
          </c:val>
          <c:extLst>
            <c:ext xmlns:c16="http://schemas.microsoft.com/office/drawing/2014/chart" uri="{C3380CC4-5D6E-409C-BE32-E72D297353CC}">
              <c16:uniqueId val="{00000000-382B-44D6-BB80-B2E05230D35E}"/>
            </c:ext>
          </c:extLst>
        </c:ser>
        <c:dLbls>
          <c:showLegendKey val="0"/>
          <c:showVal val="0"/>
          <c:showCatName val="0"/>
          <c:showSerName val="0"/>
          <c:showPercent val="0"/>
          <c:showBubbleSize val="0"/>
        </c:dLbls>
        <c:gapWidth val="84"/>
        <c:overlap val="61"/>
        <c:axId val="324637872"/>
        <c:axId val="324638432"/>
      </c:barChart>
      <c:lineChart>
        <c:grouping val="standard"/>
        <c:varyColors val="0"/>
        <c:ser>
          <c:idx val="1"/>
          <c:order val="1"/>
          <c:tx>
            <c:strRef>
              <c:f>'Bieu do theo thang'!$G$28</c:f>
              <c:strCache>
                <c:ptCount val="1"/>
                <c:pt idx="0">
                  <c:v>Sum of Chi phí2</c:v>
                </c:pt>
              </c:strCache>
            </c:strRef>
          </c:tx>
          <c:dLbls>
            <c:spPr/>
            <c:txPr>
              <a:bodyPr/>
              <a:lstStyle/>
              <a:p>
                <a:pPr>
                  <a:defRPr>
                    <a:solidFill>
                      <a:srgbClr val="FF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theo thang'!$E$29:$E$40</c:f>
              <c:strCache>
                <c:ptCount val="11"/>
                <c:pt idx="0">
                  <c:v>CP01</c:v>
                </c:pt>
                <c:pt idx="1">
                  <c:v>CP02</c:v>
                </c:pt>
                <c:pt idx="2">
                  <c:v>CP03</c:v>
                </c:pt>
                <c:pt idx="3">
                  <c:v>CP04</c:v>
                </c:pt>
                <c:pt idx="4">
                  <c:v>CP05</c:v>
                </c:pt>
                <c:pt idx="5">
                  <c:v>CP06</c:v>
                </c:pt>
                <c:pt idx="6">
                  <c:v>CP07</c:v>
                </c:pt>
                <c:pt idx="7">
                  <c:v>CP08</c:v>
                </c:pt>
                <c:pt idx="8">
                  <c:v>CP09</c:v>
                </c:pt>
                <c:pt idx="9">
                  <c:v>CP10</c:v>
                </c:pt>
                <c:pt idx="10">
                  <c:v>CP11</c:v>
                </c:pt>
              </c:strCache>
            </c:strRef>
          </c:cat>
          <c:val>
            <c:numRef>
              <c:f>'Bieu do theo thang'!$G$29:$G$40</c:f>
              <c:numCache>
                <c:formatCode>0%</c:formatCode>
                <c:ptCount val="11"/>
                <c:pt idx="0">
                  <c:v>0.22214168843562021</c:v>
                </c:pt>
                <c:pt idx="1">
                  <c:v>5.9644701368940503E-3</c:v>
                </c:pt>
                <c:pt idx="2">
                  <c:v>0.16778113138754383</c:v>
                </c:pt>
                <c:pt idx="3">
                  <c:v>1.2265741806639911E-2</c:v>
                </c:pt>
                <c:pt idx="4">
                  <c:v>1.5714459335780858E-2</c:v>
                </c:pt>
                <c:pt idx="5">
                  <c:v>2.7975998902097052E-2</c:v>
                </c:pt>
                <c:pt idx="6">
                  <c:v>0.1807510197692338</c:v>
                </c:pt>
                <c:pt idx="7">
                  <c:v>5.6572678084663479E-2</c:v>
                </c:pt>
                <c:pt idx="8">
                  <c:v>0.2434311989043447</c:v>
                </c:pt>
                <c:pt idx="9">
                  <c:v>2.2914430671621836E-3</c:v>
                </c:pt>
                <c:pt idx="10">
                  <c:v>6.5110170170020146E-2</c:v>
                </c:pt>
              </c:numCache>
            </c:numRef>
          </c:val>
          <c:smooth val="0"/>
          <c:extLst>
            <c:ext xmlns:c16="http://schemas.microsoft.com/office/drawing/2014/chart" uri="{C3380CC4-5D6E-409C-BE32-E72D297353CC}">
              <c16:uniqueId val="{00000001-382B-44D6-BB80-B2E05230D35E}"/>
            </c:ext>
          </c:extLst>
        </c:ser>
        <c:dLbls>
          <c:showLegendKey val="0"/>
          <c:showVal val="0"/>
          <c:showCatName val="0"/>
          <c:showSerName val="0"/>
          <c:showPercent val="0"/>
          <c:showBubbleSize val="0"/>
        </c:dLbls>
        <c:marker val="1"/>
        <c:smooth val="0"/>
        <c:axId val="324639552"/>
        <c:axId val="324638992"/>
      </c:lineChart>
      <c:catAx>
        <c:axId val="324637872"/>
        <c:scaling>
          <c:orientation val="minMax"/>
        </c:scaling>
        <c:delete val="0"/>
        <c:axPos val="b"/>
        <c:numFmt formatCode="General" sourceLinked="0"/>
        <c:majorTickMark val="none"/>
        <c:minorTickMark val="none"/>
        <c:tickLblPos val="nextTo"/>
        <c:crossAx val="324638432"/>
        <c:crosses val="autoZero"/>
        <c:auto val="1"/>
        <c:lblAlgn val="ctr"/>
        <c:lblOffset val="100"/>
        <c:noMultiLvlLbl val="0"/>
      </c:catAx>
      <c:valAx>
        <c:axId val="324638432"/>
        <c:scaling>
          <c:orientation val="minMax"/>
        </c:scaling>
        <c:delete val="0"/>
        <c:axPos val="l"/>
        <c:numFmt formatCode="#,##0" sourceLinked="1"/>
        <c:majorTickMark val="none"/>
        <c:minorTickMark val="none"/>
        <c:tickLblPos val="nextTo"/>
        <c:crossAx val="324637872"/>
        <c:crosses val="autoZero"/>
        <c:crossBetween val="between"/>
      </c:valAx>
      <c:valAx>
        <c:axId val="324638992"/>
        <c:scaling>
          <c:orientation val="minMax"/>
        </c:scaling>
        <c:delete val="0"/>
        <c:axPos val="r"/>
        <c:numFmt formatCode="0%" sourceLinked="1"/>
        <c:majorTickMark val="out"/>
        <c:minorTickMark val="none"/>
        <c:tickLblPos val="nextTo"/>
        <c:crossAx val="324639552"/>
        <c:crosses val="max"/>
        <c:crossBetween val="between"/>
      </c:valAx>
      <c:catAx>
        <c:axId val="324639552"/>
        <c:scaling>
          <c:orientation val="minMax"/>
        </c:scaling>
        <c:delete val="1"/>
        <c:axPos val="b"/>
        <c:numFmt formatCode="General" sourceLinked="1"/>
        <c:majorTickMark val="out"/>
        <c:minorTickMark val="none"/>
        <c:tickLblPos val="nextTo"/>
        <c:crossAx val="324638992"/>
        <c:crosses val="autoZero"/>
        <c:auto val="1"/>
        <c:lblAlgn val="ctr"/>
        <c:lblOffset val="100"/>
        <c:noMultiLvlLbl val="0"/>
      </c:cat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theo thang!PivotTable1</c:name>
    <c:fmtId val="0"/>
  </c:pivotSource>
  <c:chart>
    <c:title>
      <c:tx>
        <c:rich>
          <a:bodyPr/>
          <a:lstStyle/>
          <a:p>
            <a:pPr>
              <a:defRPr/>
            </a:pPr>
            <a:r>
              <a:rPr lang="en-US"/>
              <a:t>Báo cáo chi phí tổng công ty</a:t>
            </a:r>
          </a:p>
        </c:rich>
      </c:tx>
      <c:overlay val="0"/>
    </c:title>
    <c:autoTitleDeleted val="0"/>
    <c:pivotFmts>
      <c:pivotFmt>
        <c:idx val="0"/>
        <c:marker>
          <c:symbol val="none"/>
        </c:marker>
        <c:dLbl>
          <c:idx val="0"/>
          <c:spPr>
            <a:noFill/>
            <a:ln>
              <a:noFill/>
            </a:ln>
            <a:effectLst/>
          </c:spPr>
          <c:txPr>
            <a:bodyPr wrap="square" lIns="38100" tIns="19050" rIns="38100" bIns="19050" anchor="ctr">
              <a:spAutoFit/>
            </a:bodyPr>
            <a:lstStyle/>
            <a:p>
              <a:pPr>
                <a:defRPr/>
              </a:pPr>
              <a:endParaRPr lang="en-US"/>
            </a:p>
          </c:txPr>
          <c:dLblPos val="ctr"/>
          <c:showLegendKey val="0"/>
          <c:showVal val="1"/>
          <c:showCatName val="1"/>
          <c:showSerName val="0"/>
          <c:showPercent val="1"/>
          <c:showBubbleSize val="0"/>
          <c:separator>
</c:separator>
          <c:extLst>
            <c:ext xmlns:c15="http://schemas.microsoft.com/office/drawing/2012/chart" uri="{CE6537A1-D6FC-4f65-9D91-7224C49458BB}"/>
          </c:extLst>
        </c:dLbl>
      </c:pivotFmt>
      <c:pivotFmt>
        <c:idx val="1"/>
        <c:spPr>
          <a:solidFill>
            <a:schemeClr val="accent2">
              <a:lumMod val="75000"/>
            </a:schemeClr>
          </a:solidFill>
        </c:spPr>
      </c:pivotFmt>
    </c:pivotFmts>
    <c:plotArea>
      <c:layout/>
      <c:pieChart>
        <c:varyColors val="1"/>
        <c:ser>
          <c:idx val="0"/>
          <c:order val="0"/>
          <c:tx>
            <c:strRef>
              <c:f>'Bieu do theo thang'!$I$28</c:f>
              <c:strCache>
                <c:ptCount val="1"/>
                <c:pt idx="0">
                  <c:v>Total</c:v>
                </c:pt>
              </c:strCache>
            </c:strRef>
          </c:tx>
          <c:dPt>
            <c:idx val="1"/>
            <c:bubble3D val="0"/>
            <c:spPr>
              <a:solidFill>
                <a:schemeClr val="accent2">
                  <a:lumMod val="75000"/>
                </a:schemeClr>
              </a:solidFill>
            </c:spPr>
            <c:extLst>
              <c:ext xmlns:c16="http://schemas.microsoft.com/office/drawing/2014/chart" uri="{C3380CC4-5D6E-409C-BE32-E72D297353CC}">
                <c16:uniqueId val="{00000001-A122-4564-B99F-582E94A3FAEE}"/>
              </c:ext>
            </c:extLst>
          </c:dPt>
          <c:dLbls>
            <c:spPr>
              <a:noFill/>
              <a:ln>
                <a:noFill/>
              </a:ln>
              <a:effectLst/>
            </c:spPr>
            <c:txPr>
              <a:bodyPr wrap="square" lIns="38100" tIns="19050" rIns="38100" bIns="19050" anchor="ctr">
                <a:spAutoFit/>
              </a:bodyPr>
              <a:lstStyle/>
              <a:p>
                <a:pPr>
                  <a:defRPr/>
                </a:pPr>
                <a:endParaRPr lang="en-US"/>
              </a:p>
            </c:txPr>
            <c:dLblPos val="ct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'Bieu do theo thang'!$H$29:$H$31</c:f>
              <c:strCache>
                <c:ptCount val="2"/>
                <c:pt idx="0">
                  <c:v>Khối cửa hàng</c:v>
                </c:pt>
                <c:pt idx="1">
                  <c:v>Khối Văn Phòng</c:v>
                </c:pt>
              </c:strCache>
            </c:strRef>
          </c:cat>
          <c:val>
            <c:numRef>
              <c:f>'Bieu do theo thang'!$I$29:$I$31</c:f>
              <c:numCache>
                <c:formatCode>#,##0</c:formatCode>
                <c:ptCount val="2"/>
                <c:pt idx="0">
                  <c:v>3071.1980700000004</c:v>
                </c:pt>
                <c:pt idx="1">
                  <c:v>2323.2459060000001</c:v>
                </c:pt>
              </c:numCache>
            </c:numRef>
          </c:val>
          <c:extLst>
            <c:ext xmlns:c16="http://schemas.microsoft.com/office/drawing/2014/chart" uri="{C3380CC4-5D6E-409C-BE32-E72D297353CC}">
              <c16:uniqueId val="{00000002-A122-4564-B99F-582E94A3FAEE}"/>
            </c:ext>
          </c:extLst>
        </c:ser>
        <c:dLbls>
          <c:showLegendKey val="0"/>
          <c:showVal val="0"/>
          <c:showCatName val="0"/>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cua hang!PivotTable7</c:name>
    <c:fmtId val="0"/>
  </c:pivotSource>
  <c:chart>
    <c:title>
      <c:tx>
        <c:rich>
          <a:bodyPr/>
          <a:lstStyle/>
          <a:p>
            <a:pPr>
              <a:defRPr sz="1400"/>
            </a:pPr>
            <a:r>
              <a:rPr lang="en-US" sz="1400"/>
              <a:t>BÁO CÁO CHI PHÍ THEO QUÝ</a:t>
            </a:r>
          </a:p>
        </c:rich>
      </c:tx>
      <c:overlay val="0"/>
    </c:title>
    <c:autoTitleDeleted val="0"/>
    <c:pivotFmts>
      <c:pivotFmt>
        <c:idx val="0"/>
        <c:marker>
          <c:symbol val="none"/>
        </c:marker>
        <c:dLbl>
          <c:idx val="0"/>
          <c:spPr/>
          <c:txPr>
            <a:bodyPr/>
            <a:lstStyle/>
            <a:p>
              <a:pPr>
                <a:defRPr/>
              </a:pPr>
              <a:endParaRPr lang="en-US"/>
            </a:p>
          </c:txPr>
          <c:dLblPos val="inEnd"/>
          <c:showLegendKey val="0"/>
          <c:showVal val="1"/>
          <c:showCatName val="0"/>
          <c:showSerName val="0"/>
          <c:showPercent val="1"/>
          <c:showBubbleSize val="0"/>
          <c:separator>
</c:separator>
          <c:extLst>
            <c:ext xmlns:c15="http://schemas.microsoft.com/office/drawing/2012/chart" uri="{CE6537A1-D6FC-4f65-9D91-7224C49458BB}"/>
          </c:extLst>
        </c:dLbl>
      </c:pivotFmt>
      <c:pivotFmt>
        <c:idx val="1"/>
        <c:spPr>
          <a:solidFill>
            <a:schemeClr val="accent4">
              <a:lumMod val="40000"/>
              <a:lumOff val="60000"/>
            </a:schemeClr>
          </a:solidFill>
        </c:spPr>
      </c:pivotFmt>
      <c:pivotFmt>
        <c:idx val="2"/>
        <c:spPr>
          <a:solidFill>
            <a:schemeClr val="bg2">
              <a:lumMod val="85000"/>
            </a:schemeClr>
          </a:solidFill>
        </c:spPr>
      </c:pivotFmt>
    </c:pivotFmts>
    <c:plotArea>
      <c:layout/>
      <c:pieChart>
        <c:varyColors val="1"/>
        <c:ser>
          <c:idx val="0"/>
          <c:order val="0"/>
          <c:tx>
            <c:strRef>
              <c:f>'Bieu do cua hang'!$B$26</c:f>
              <c:strCache>
                <c:ptCount val="1"/>
                <c:pt idx="0">
                  <c:v>Total</c:v>
                </c:pt>
              </c:strCache>
            </c:strRef>
          </c:tx>
          <c:dPt>
            <c:idx val="0"/>
            <c:bubble3D val="0"/>
            <c:spPr>
              <a:solidFill>
                <a:schemeClr val="accent4">
                  <a:lumMod val="40000"/>
                  <a:lumOff val="60000"/>
                </a:schemeClr>
              </a:solidFill>
            </c:spPr>
            <c:extLst>
              <c:ext xmlns:c16="http://schemas.microsoft.com/office/drawing/2014/chart" uri="{C3380CC4-5D6E-409C-BE32-E72D297353CC}">
                <c16:uniqueId val="{00000001-8263-4496-AE29-39E16AB14F0A}"/>
              </c:ext>
            </c:extLst>
          </c:dPt>
          <c:dPt>
            <c:idx val="2"/>
            <c:bubble3D val="0"/>
            <c:spPr>
              <a:solidFill>
                <a:schemeClr val="bg2">
                  <a:lumMod val="85000"/>
                </a:schemeClr>
              </a:solidFill>
            </c:spPr>
            <c:extLst>
              <c:ext xmlns:c16="http://schemas.microsoft.com/office/drawing/2014/chart" uri="{C3380CC4-5D6E-409C-BE32-E72D297353CC}">
                <c16:uniqueId val="{00000003-8263-4496-AE29-39E16AB14F0A}"/>
              </c:ext>
            </c:extLst>
          </c:dPt>
          <c:dLbls>
            <c:spPr/>
            <c:txPr>
              <a:bodyPr/>
              <a:lstStyle/>
              <a:p>
                <a:pPr>
                  <a:defRPr/>
                </a:pPr>
                <a:endParaRPr lang="en-US"/>
              </a:p>
            </c:txPr>
            <c:dLblPos val="inEnd"/>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'Bieu do cua hang'!$A$27:$A$31</c:f>
              <c:strCache>
                <c:ptCount val="4"/>
                <c:pt idx="0">
                  <c:v>4</c:v>
                </c:pt>
                <c:pt idx="1">
                  <c:v>3</c:v>
                </c:pt>
                <c:pt idx="2">
                  <c:v>2</c:v>
                </c:pt>
                <c:pt idx="3">
                  <c:v>1</c:v>
                </c:pt>
              </c:strCache>
            </c:strRef>
          </c:cat>
          <c:val>
            <c:numRef>
              <c:f>'Bieu do cua hang'!$B$27:$B$31</c:f>
              <c:numCache>
                <c:formatCode>#,##0</c:formatCode>
                <c:ptCount val="4"/>
                <c:pt idx="0">
                  <c:v>11246.584760595006</c:v>
                </c:pt>
                <c:pt idx="1">
                  <c:v>6029.2481829075014</c:v>
                </c:pt>
                <c:pt idx="2">
                  <c:v>11864.726385804008</c:v>
                </c:pt>
                <c:pt idx="3">
                  <c:v>16829.603081289002</c:v>
                </c:pt>
              </c:numCache>
            </c:numRef>
          </c:val>
          <c:extLst>
            <c:ext xmlns:c16="http://schemas.microsoft.com/office/drawing/2014/chart" uri="{C3380CC4-5D6E-409C-BE32-E72D297353CC}">
              <c16:uniqueId val="{00000004-8263-4496-AE29-39E16AB14F0A}"/>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cua hang!PivotTable14</c:name>
    <c:fmtId val="1"/>
  </c:pivotSource>
  <c:chart>
    <c:title>
      <c:tx>
        <c:rich>
          <a:bodyPr/>
          <a:lstStyle/>
          <a:p>
            <a:pPr>
              <a:defRPr sz="1400"/>
            </a:pPr>
            <a:r>
              <a:rPr lang="en-US" sz="1400"/>
              <a:t>TOP</a:t>
            </a:r>
            <a:r>
              <a:rPr lang="en-US" sz="1400" baseline="0"/>
              <a:t> 5 THÁNG CHI PHÍ CAO NHẤT</a:t>
            </a:r>
            <a:endParaRPr lang="en-US" sz="1400"/>
          </a:p>
        </c:rich>
      </c:tx>
      <c:overlay val="0"/>
    </c:title>
    <c:autoTitleDeleted val="0"/>
    <c:pivotFmts>
      <c:pivotFmt>
        <c:idx val="0"/>
        <c:marker>
          <c:symbol val="none"/>
        </c:marker>
        <c:dLbl>
          <c:idx val="0"/>
          <c:spPr>
            <a:solidFill>
              <a:schemeClr val="accent2"/>
            </a:solidFill>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'Bieu do cua hang'!$K$26</c:f>
              <c:strCache>
                <c:ptCount val="1"/>
                <c:pt idx="0">
                  <c:v>Total</c:v>
                </c:pt>
              </c:strCache>
            </c:strRef>
          </c:tx>
          <c:invertIfNegative val="0"/>
          <c:dLbls>
            <c:spPr>
              <a:solidFill>
                <a:schemeClr val="accent2"/>
              </a:solidFill>
            </c:spPr>
            <c:txPr>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cua hang'!$J$27:$J$32</c:f>
              <c:strCache>
                <c:ptCount val="5"/>
                <c:pt idx="0">
                  <c:v>1</c:v>
                </c:pt>
                <c:pt idx="1">
                  <c:v>6</c:v>
                </c:pt>
                <c:pt idx="2">
                  <c:v>12</c:v>
                </c:pt>
                <c:pt idx="3">
                  <c:v>3</c:v>
                </c:pt>
                <c:pt idx="4">
                  <c:v>2</c:v>
                </c:pt>
              </c:strCache>
            </c:strRef>
          </c:cat>
          <c:val>
            <c:numRef>
              <c:f>'Bieu do cua hang'!$K$27:$K$32</c:f>
              <c:numCache>
                <c:formatCode>_(* #,##0_);_(* \(#,##0\);_(* "-"??_);_(@_)</c:formatCode>
                <c:ptCount val="5"/>
                <c:pt idx="0">
                  <c:v>8646.8984019450054</c:v>
                </c:pt>
                <c:pt idx="1">
                  <c:v>5030.5749673049986</c:v>
                </c:pt>
                <c:pt idx="2">
                  <c:v>4605.3194535000002</c:v>
                </c:pt>
                <c:pt idx="3">
                  <c:v>4508.3265498989977</c:v>
                </c:pt>
                <c:pt idx="4">
                  <c:v>3674.3781294450005</c:v>
                </c:pt>
              </c:numCache>
            </c:numRef>
          </c:val>
          <c:extLst>
            <c:ext xmlns:c16="http://schemas.microsoft.com/office/drawing/2014/chart" uri="{C3380CC4-5D6E-409C-BE32-E72D297353CC}">
              <c16:uniqueId val="{00000000-2CC4-4F48-AE92-4489AD6B9B43}"/>
            </c:ext>
          </c:extLst>
        </c:ser>
        <c:dLbls>
          <c:showLegendKey val="0"/>
          <c:showVal val="0"/>
          <c:showCatName val="0"/>
          <c:showSerName val="0"/>
          <c:showPercent val="0"/>
          <c:showBubbleSize val="0"/>
        </c:dLbls>
        <c:gapWidth val="44"/>
        <c:overlap val="63"/>
        <c:axId val="324786320"/>
        <c:axId val="324786880"/>
      </c:barChart>
      <c:catAx>
        <c:axId val="324786320"/>
        <c:scaling>
          <c:orientation val="minMax"/>
        </c:scaling>
        <c:delete val="0"/>
        <c:axPos val="l"/>
        <c:numFmt formatCode="General" sourceLinked="0"/>
        <c:majorTickMark val="out"/>
        <c:minorTickMark val="none"/>
        <c:tickLblPos val="nextTo"/>
        <c:crossAx val="324786880"/>
        <c:crosses val="autoZero"/>
        <c:auto val="1"/>
        <c:lblAlgn val="ctr"/>
        <c:lblOffset val="100"/>
        <c:noMultiLvlLbl val="0"/>
      </c:catAx>
      <c:valAx>
        <c:axId val="324786880"/>
        <c:scaling>
          <c:orientation val="minMax"/>
        </c:scaling>
        <c:delete val="1"/>
        <c:axPos val="b"/>
        <c:numFmt formatCode="_(* #,##0_);_(* \(#,##0\);_(* &quot;-&quot;??_);_(@_)" sourceLinked="1"/>
        <c:majorTickMark val="out"/>
        <c:minorTickMark val="none"/>
        <c:tickLblPos val="nextTo"/>
        <c:crossAx val="324786320"/>
        <c:crosses val="autoZero"/>
        <c:crossBetween val="between"/>
      </c:val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cua hang!PivotTable9</c:name>
    <c:fmtId val="2"/>
  </c:pivotSource>
  <c:chart>
    <c:title>
      <c:tx>
        <c:rich>
          <a:bodyPr/>
          <a:lstStyle/>
          <a:p>
            <a:pPr>
              <a:defRPr sz="1400" b="1">
                <a:latin typeface="+mn-lt"/>
                <a:cs typeface="Times New Roman" pitchFamily="18" charset="0"/>
              </a:defRPr>
            </a:pPr>
            <a:r>
              <a:rPr lang="en-US" sz="1400" b="1">
                <a:latin typeface="+mn-lt"/>
                <a:cs typeface="Times New Roman" pitchFamily="18" charset="0"/>
              </a:rPr>
              <a:t>BÁO CÁO CHI PHÍ VÀ TỶ LỆ THEO THÁNG</a:t>
            </a:r>
          </a:p>
        </c:rich>
      </c:tx>
      <c:overlay val="0"/>
    </c:title>
    <c:autoTitleDeleted val="0"/>
    <c:pivotFmts>
      <c:pivotFmt>
        <c:idx val="0"/>
        <c:marker>
          <c:symbol val="none"/>
        </c:marker>
        <c:dLbl>
          <c:idx val="0"/>
          <c:spPr/>
          <c:txPr>
            <a:bodyPr/>
            <a:lstStyle/>
            <a:p>
              <a:pPr>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c:txPr>
            <a:bodyPr/>
            <a:lstStyle/>
            <a:p>
              <a:pPr>
                <a:defRPr>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'Bieu do cua hang'!$E$26</c:f>
              <c:strCache>
                <c:ptCount val="1"/>
                <c:pt idx="0">
                  <c:v>Sum of Chi phí</c:v>
                </c:pt>
              </c:strCache>
            </c:strRef>
          </c:tx>
          <c:invertIfNegative val="0"/>
          <c:dLbls>
            <c:spPr/>
            <c:txPr>
              <a:bodyPr/>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cua hang'!$D$27:$D$39</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'Bieu do cua hang'!$E$27:$E$39</c:f>
              <c:numCache>
                <c:formatCode>#,##0</c:formatCode>
                <c:ptCount val="12"/>
                <c:pt idx="0">
                  <c:v>8646.8984019450054</c:v>
                </c:pt>
                <c:pt idx="1">
                  <c:v>3674.3781294450005</c:v>
                </c:pt>
                <c:pt idx="2">
                  <c:v>4508.3265498989977</c:v>
                </c:pt>
                <c:pt idx="3">
                  <c:v>3415.990747545</c:v>
                </c:pt>
                <c:pt idx="4">
                  <c:v>3418.1606709539997</c:v>
                </c:pt>
                <c:pt idx="5">
                  <c:v>5030.5749673049986</c:v>
                </c:pt>
                <c:pt idx="6">
                  <c:v>575.68679550000002</c:v>
                </c:pt>
                <c:pt idx="7">
                  <c:v>2155.0558140000003</c:v>
                </c:pt>
                <c:pt idx="8">
                  <c:v>3298.505573407499</c:v>
                </c:pt>
                <c:pt idx="9">
                  <c:v>3170.6862651450001</c:v>
                </c:pt>
                <c:pt idx="10">
                  <c:v>3470.5790419499995</c:v>
                </c:pt>
                <c:pt idx="11">
                  <c:v>4605.3194535000002</c:v>
                </c:pt>
              </c:numCache>
            </c:numRef>
          </c:val>
          <c:extLst>
            <c:ext xmlns:c16="http://schemas.microsoft.com/office/drawing/2014/chart" uri="{C3380CC4-5D6E-409C-BE32-E72D297353CC}">
              <c16:uniqueId val="{00000000-5115-46E4-ABA4-B7BADB96BC03}"/>
            </c:ext>
          </c:extLst>
        </c:ser>
        <c:dLbls>
          <c:showLegendKey val="0"/>
          <c:showVal val="0"/>
          <c:showCatName val="0"/>
          <c:showSerName val="0"/>
          <c:showPercent val="0"/>
          <c:showBubbleSize val="0"/>
        </c:dLbls>
        <c:gapWidth val="150"/>
        <c:axId val="324789680"/>
        <c:axId val="324790240"/>
      </c:barChart>
      <c:lineChart>
        <c:grouping val="standard"/>
        <c:varyColors val="0"/>
        <c:ser>
          <c:idx val="1"/>
          <c:order val="1"/>
          <c:tx>
            <c:strRef>
              <c:f>'Bieu do cua hang'!$F$26</c:f>
              <c:strCache>
                <c:ptCount val="1"/>
                <c:pt idx="0">
                  <c:v>Sum of Chi phí2</c:v>
                </c:pt>
              </c:strCache>
            </c:strRef>
          </c:tx>
          <c:dLbls>
            <c:spPr/>
            <c:txPr>
              <a:bodyPr/>
              <a:lstStyle/>
              <a:p>
                <a:pPr>
                  <a:defRPr>
                    <a:solidFill>
                      <a:srgbClr val="FF0000"/>
                    </a:solidFill>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cua hang'!$D$27:$D$39</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'Bieu do cua hang'!$F$27:$F$39</c:f>
              <c:numCache>
                <c:formatCode>0%</c:formatCode>
                <c:ptCount val="12"/>
                <c:pt idx="0">
                  <c:v>0.18809806075325095</c:v>
                </c:pt>
                <c:pt idx="1">
                  <c:v>7.9929631238329191E-2</c:v>
                </c:pt>
                <c:pt idx="2">
                  <c:v>9.8070711815886252E-2</c:v>
                </c:pt>
                <c:pt idx="3">
                  <c:v>7.430886837062077E-2</c:v>
                </c:pt>
                <c:pt idx="4">
                  <c:v>7.435607123646272E-2</c:v>
                </c:pt>
                <c:pt idx="5">
                  <c:v>0.10943130725475791</c:v>
                </c:pt>
                <c:pt idx="6">
                  <c:v>1.2523053330943029E-2</c:v>
                </c:pt>
                <c:pt idx="7">
                  <c:v>4.6879447471851639E-2</c:v>
                </c:pt>
                <c:pt idx="8">
                  <c:v>7.1753185119207627E-2</c:v>
                </c:pt>
                <c:pt idx="9">
                  <c:v>6.8972700962531303E-2</c:v>
                </c:pt>
                <c:pt idx="10">
                  <c:v>7.5496340668791684E-2</c:v>
                </c:pt>
                <c:pt idx="11">
                  <c:v>0.10018062177736697</c:v>
                </c:pt>
              </c:numCache>
            </c:numRef>
          </c:val>
          <c:smooth val="0"/>
          <c:extLst>
            <c:ext xmlns:c16="http://schemas.microsoft.com/office/drawing/2014/chart" uri="{C3380CC4-5D6E-409C-BE32-E72D297353CC}">
              <c16:uniqueId val="{00000001-5115-46E4-ABA4-B7BADB96BC03}"/>
            </c:ext>
          </c:extLst>
        </c:ser>
        <c:dLbls>
          <c:showLegendKey val="0"/>
          <c:showVal val="0"/>
          <c:showCatName val="0"/>
          <c:showSerName val="0"/>
          <c:showPercent val="0"/>
          <c:showBubbleSize val="0"/>
        </c:dLbls>
        <c:marker val="1"/>
        <c:smooth val="0"/>
        <c:axId val="324791360"/>
        <c:axId val="324790800"/>
      </c:lineChart>
      <c:catAx>
        <c:axId val="324789680"/>
        <c:scaling>
          <c:orientation val="minMax"/>
        </c:scaling>
        <c:delete val="0"/>
        <c:axPos val="b"/>
        <c:numFmt formatCode="General" sourceLinked="0"/>
        <c:majorTickMark val="none"/>
        <c:minorTickMark val="none"/>
        <c:tickLblPos val="nextTo"/>
        <c:crossAx val="324790240"/>
        <c:crosses val="autoZero"/>
        <c:auto val="1"/>
        <c:lblAlgn val="ctr"/>
        <c:lblOffset val="100"/>
        <c:noMultiLvlLbl val="0"/>
      </c:catAx>
      <c:valAx>
        <c:axId val="324790240"/>
        <c:scaling>
          <c:orientation val="minMax"/>
        </c:scaling>
        <c:delete val="0"/>
        <c:axPos val="l"/>
        <c:numFmt formatCode="#,##0" sourceLinked="1"/>
        <c:majorTickMark val="none"/>
        <c:minorTickMark val="none"/>
        <c:tickLblPos val="nextTo"/>
        <c:crossAx val="324789680"/>
        <c:crosses val="autoZero"/>
        <c:crossBetween val="between"/>
      </c:valAx>
      <c:valAx>
        <c:axId val="324790800"/>
        <c:scaling>
          <c:orientation val="minMax"/>
        </c:scaling>
        <c:delete val="0"/>
        <c:axPos val="r"/>
        <c:numFmt formatCode="0%" sourceLinked="1"/>
        <c:majorTickMark val="out"/>
        <c:minorTickMark val="none"/>
        <c:tickLblPos val="nextTo"/>
        <c:crossAx val="324791360"/>
        <c:crosses val="max"/>
        <c:crossBetween val="between"/>
      </c:valAx>
      <c:catAx>
        <c:axId val="324791360"/>
        <c:scaling>
          <c:orientation val="minMax"/>
        </c:scaling>
        <c:delete val="1"/>
        <c:axPos val="b"/>
        <c:numFmt formatCode="General" sourceLinked="1"/>
        <c:majorTickMark val="out"/>
        <c:minorTickMark val="none"/>
        <c:tickLblPos val="nextTo"/>
        <c:crossAx val="324790800"/>
        <c:crosses val="autoZero"/>
        <c:auto val="1"/>
        <c:lblAlgn val="ctr"/>
        <c:lblOffset val="100"/>
        <c:noMultiLvlLbl val="0"/>
      </c:cat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CP theo khoan muc!PivotTable1</c:name>
    <c:fmtId val="0"/>
  </c:pivotSource>
  <c:chart>
    <c:title>
      <c:tx>
        <c:rich>
          <a:bodyPr/>
          <a:lstStyle/>
          <a:p>
            <a:pPr>
              <a:defRPr sz="1400"/>
            </a:pPr>
            <a:r>
              <a:rPr lang="en-US" sz="1400"/>
              <a:t>BÁO CÁO CHI PHÍ THÁNG CHỌN LOẠI CP</a:t>
            </a:r>
          </a:p>
        </c:rich>
      </c:tx>
      <c:overlay val="0"/>
    </c:title>
    <c:autoTitleDeleted val="0"/>
    <c:pivotFmts>
      <c:pivotFmt>
        <c:idx val="0"/>
        <c:marker>
          <c:symbol val="none"/>
        </c:marker>
        <c:dLbl>
          <c:idx val="0"/>
          <c:spPr/>
          <c:txPr>
            <a:bodyPr/>
            <a:lstStyle/>
            <a:p>
              <a:pPr>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numFmt formatCode="0%" sourceLinked="0"/>
          <c:spPr>
            <a:solidFill>
              <a:schemeClr val="accent2">
                <a:lumMod val="75000"/>
              </a:schemeClr>
            </a:solidFill>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'Bieu do CP theo khoan muc'!$B$26</c:f>
              <c:strCache>
                <c:ptCount val="1"/>
                <c:pt idx="0">
                  <c:v>Sum of Chi phí</c:v>
                </c:pt>
              </c:strCache>
            </c:strRef>
          </c:tx>
          <c:invertIfNegative val="0"/>
          <c:dLbls>
            <c:spPr/>
            <c:txPr>
              <a:bodyPr/>
              <a:lstStyle/>
              <a:p>
                <a:pPr>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CP theo khoan muc'!$A$27:$A$39</c:f>
              <c:strCache>
                <c:ptCount val="12"/>
                <c:pt idx="0">
                  <c:v>1</c:v>
                </c:pt>
                <c:pt idx="1">
                  <c:v>5</c:v>
                </c:pt>
                <c:pt idx="2">
                  <c:v>6</c:v>
                </c:pt>
                <c:pt idx="3">
                  <c:v>7</c:v>
                </c:pt>
                <c:pt idx="4">
                  <c:v>8</c:v>
                </c:pt>
                <c:pt idx="5">
                  <c:v>9</c:v>
                </c:pt>
                <c:pt idx="6">
                  <c:v>10</c:v>
                </c:pt>
                <c:pt idx="7">
                  <c:v>11</c:v>
                </c:pt>
                <c:pt idx="8">
                  <c:v>12</c:v>
                </c:pt>
                <c:pt idx="9">
                  <c:v>2</c:v>
                </c:pt>
                <c:pt idx="10">
                  <c:v>3</c:v>
                </c:pt>
                <c:pt idx="11">
                  <c:v>4</c:v>
                </c:pt>
              </c:strCache>
            </c:strRef>
          </c:cat>
          <c:val>
            <c:numRef>
              <c:f>'Bieu do CP theo khoan muc'!$B$27:$B$39</c:f>
              <c:numCache>
                <c:formatCode>#,##0</c:formatCode>
                <c:ptCount val="12"/>
                <c:pt idx="0">
                  <c:v>8646.8984019450054</c:v>
                </c:pt>
                <c:pt idx="1">
                  <c:v>3418.1606709539997</c:v>
                </c:pt>
                <c:pt idx="2">
                  <c:v>5030.5749673049986</c:v>
                </c:pt>
                <c:pt idx="3">
                  <c:v>575.68679550000002</c:v>
                </c:pt>
                <c:pt idx="4">
                  <c:v>2155.0558140000003</c:v>
                </c:pt>
                <c:pt idx="5">
                  <c:v>3298.505573407499</c:v>
                </c:pt>
                <c:pt idx="6">
                  <c:v>3170.6862651450001</c:v>
                </c:pt>
                <c:pt idx="7">
                  <c:v>3470.5790419499995</c:v>
                </c:pt>
                <c:pt idx="8">
                  <c:v>4605.3194535000002</c:v>
                </c:pt>
                <c:pt idx="9">
                  <c:v>3674.3781294450005</c:v>
                </c:pt>
                <c:pt idx="10">
                  <c:v>4508.3265498989977</c:v>
                </c:pt>
                <c:pt idx="11">
                  <c:v>3415.990747545</c:v>
                </c:pt>
              </c:numCache>
            </c:numRef>
          </c:val>
          <c:extLst>
            <c:ext xmlns:c16="http://schemas.microsoft.com/office/drawing/2014/chart" uri="{C3380CC4-5D6E-409C-BE32-E72D297353CC}">
              <c16:uniqueId val="{00000000-42D1-4898-B81D-4B48493E0796}"/>
            </c:ext>
          </c:extLst>
        </c:ser>
        <c:dLbls>
          <c:showLegendKey val="0"/>
          <c:showVal val="0"/>
          <c:showCatName val="0"/>
          <c:showSerName val="0"/>
          <c:showPercent val="0"/>
          <c:showBubbleSize val="0"/>
        </c:dLbls>
        <c:gapWidth val="150"/>
        <c:axId val="325090080"/>
        <c:axId val="325090640"/>
      </c:barChart>
      <c:lineChart>
        <c:grouping val="standard"/>
        <c:varyColors val="0"/>
        <c:ser>
          <c:idx val="1"/>
          <c:order val="1"/>
          <c:tx>
            <c:strRef>
              <c:f>'Bieu do CP theo khoan muc'!$C$26</c:f>
              <c:strCache>
                <c:ptCount val="1"/>
                <c:pt idx="0">
                  <c:v>Sum of Chi phí2</c:v>
                </c:pt>
              </c:strCache>
            </c:strRef>
          </c:tx>
          <c:dLbls>
            <c:numFmt formatCode="0%" sourceLinked="0"/>
            <c:spPr>
              <a:solidFill>
                <a:schemeClr val="accent2">
                  <a:lumMod val="75000"/>
                </a:schemeClr>
              </a:solidFill>
            </c:spPr>
            <c:txPr>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CP theo khoan muc'!$A$27:$A$39</c:f>
              <c:strCache>
                <c:ptCount val="12"/>
                <c:pt idx="0">
                  <c:v>1</c:v>
                </c:pt>
                <c:pt idx="1">
                  <c:v>5</c:v>
                </c:pt>
                <c:pt idx="2">
                  <c:v>6</c:v>
                </c:pt>
                <c:pt idx="3">
                  <c:v>7</c:v>
                </c:pt>
                <c:pt idx="4">
                  <c:v>8</c:v>
                </c:pt>
                <c:pt idx="5">
                  <c:v>9</c:v>
                </c:pt>
                <c:pt idx="6">
                  <c:v>10</c:v>
                </c:pt>
                <c:pt idx="7">
                  <c:v>11</c:v>
                </c:pt>
                <c:pt idx="8">
                  <c:v>12</c:v>
                </c:pt>
                <c:pt idx="9">
                  <c:v>2</c:v>
                </c:pt>
                <c:pt idx="10">
                  <c:v>3</c:v>
                </c:pt>
                <c:pt idx="11">
                  <c:v>4</c:v>
                </c:pt>
              </c:strCache>
            </c:strRef>
          </c:cat>
          <c:val>
            <c:numRef>
              <c:f>'Bieu do CP theo khoan muc'!$C$27:$C$39</c:f>
              <c:numCache>
                <c:formatCode>General</c:formatCode>
                <c:ptCount val="12"/>
                <c:pt idx="0">
                  <c:v>0.18809806075325092</c:v>
                </c:pt>
                <c:pt idx="1">
                  <c:v>7.4356071236462706E-2</c:v>
                </c:pt>
                <c:pt idx="2">
                  <c:v>0.1094313072547579</c:v>
                </c:pt>
                <c:pt idx="3">
                  <c:v>1.2523053330943027E-2</c:v>
                </c:pt>
                <c:pt idx="4">
                  <c:v>4.6879447471851632E-2</c:v>
                </c:pt>
                <c:pt idx="5">
                  <c:v>7.1753185119207627E-2</c:v>
                </c:pt>
                <c:pt idx="6">
                  <c:v>6.8972700962531289E-2</c:v>
                </c:pt>
                <c:pt idx="7">
                  <c:v>7.549634066879167E-2</c:v>
                </c:pt>
                <c:pt idx="8">
                  <c:v>0.10018062177736696</c:v>
                </c:pt>
                <c:pt idx="9">
                  <c:v>7.9929631238329177E-2</c:v>
                </c:pt>
                <c:pt idx="10">
                  <c:v>9.8070711815886225E-2</c:v>
                </c:pt>
                <c:pt idx="11">
                  <c:v>7.430886837062077E-2</c:v>
                </c:pt>
              </c:numCache>
            </c:numRef>
          </c:val>
          <c:smooth val="0"/>
          <c:extLst>
            <c:ext xmlns:c16="http://schemas.microsoft.com/office/drawing/2014/chart" uri="{C3380CC4-5D6E-409C-BE32-E72D297353CC}">
              <c16:uniqueId val="{00000001-42D1-4898-B81D-4B48493E0796}"/>
            </c:ext>
          </c:extLst>
        </c:ser>
        <c:dLbls>
          <c:showLegendKey val="0"/>
          <c:showVal val="0"/>
          <c:showCatName val="0"/>
          <c:showSerName val="0"/>
          <c:showPercent val="0"/>
          <c:showBubbleSize val="0"/>
        </c:dLbls>
        <c:marker val="1"/>
        <c:smooth val="0"/>
        <c:axId val="325091760"/>
        <c:axId val="325091200"/>
      </c:lineChart>
      <c:catAx>
        <c:axId val="325090080"/>
        <c:scaling>
          <c:orientation val="minMax"/>
        </c:scaling>
        <c:delete val="0"/>
        <c:axPos val="b"/>
        <c:numFmt formatCode="General" sourceLinked="0"/>
        <c:majorTickMark val="none"/>
        <c:minorTickMark val="none"/>
        <c:tickLblPos val="nextTo"/>
        <c:crossAx val="325090640"/>
        <c:crosses val="autoZero"/>
        <c:auto val="1"/>
        <c:lblAlgn val="ctr"/>
        <c:lblOffset val="100"/>
        <c:noMultiLvlLbl val="0"/>
      </c:catAx>
      <c:valAx>
        <c:axId val="325090640"/>
        <c:scaling>
          <c:orientation val="minMax"/>
        </c:scaling>
        <c:delete val="0"/>
        <c:axPos val="l"/>
        <c:numFmt formatCode="#,##0" sourceLinked="1"/>
        <c:majorTickMark val="none"/>
        <c:minorTickMark val="none"/>
        <c:tickLblPos val="nextTo"/>
        <c:crossAx val="325090080"/>
        <c:crosses val="autoZero"/>
        <c:crossBetween val="between"/>
      </c:valAx>
      <c:valAx>
        <c:axId val="325091200"/>
        <c:scaling>
          <c:orientation val="minMax"/>
        </c:scaling>
        <c:delete val="0"/>
        <c:axPos val="r"/>
        <c:numFmt formatCode="0%" sourceLinked="0"/>
        <c:majorTickMark val="out"/>
        <c:minorTickMark val="none"/>
        <c:tickLblPos val="nextTo"/>
        <c:crossAx val="325091760"/>
        <c:crosses val="max"/>
        <c:crossBetween val="between"/>
      </c:valAx>
      <c:catAx>
        <c:axId val="325091760"/>
        <c:scaling>
          <c:orientation val="minMax"/>
        </c:scaling>
        <c:delete val="1"/>
        <c:axPos val="b"/>
        <c:numFmt formatCode="General" sourceLinked="1"/>
        <c:majorTickMark val="out"/>
        <c:minorTickMark val="none"/>
        <c:tickLblPos val="nextTo"/>
        <c:crossAx val="325091200"/>
        <c:crosses val="autoZero"/>
        <c:auto val="1"/>
        <c:lblAlgn val="ctr"/>
        <c:lblOffset val="100"/>
        <c:noMultiLvlLbl val="0"/>
      </c:cat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[KTQT_BaoCaoChiPhi.xlsx]Bieu do CP theo khoan muc!PivotTable3</c:name>
    <c:fmtId val="0"/>
  </c:pivotSource>
  <c:chart>
    <c:title>
      <c:tx>
        <c:rich>
          <a:bodyPr/>
          <a:lstStyle/>
          <a:p>
            <a:pPr>
              <a:defRPr sz="1400"/>
            </a:pPr>
            <a:r>
              <a:rPr lang="en-US" sz="1400"/>
              <a:t>BÁO CÁO CHI PHÍ CỬA HÀNG CHỌN LOAI</a:t>
            </a:r>
            <a:r>
              <a:rPr lang="en-US" sz="1400" baseline="0"/>
              <a:t> CP</a:t>
            </a:r>
            <a:endParaRPr lang="en-US" sz="1400"/>
          </a:p>
        </c:rich>
      </c:tx>
      <c:overlay val="0"/>
    </c:title>
    <c:autoTitleDeleted val="0"/>
    <c:pivotFmts>
      <c:pivotFmt>
        <c:idx val="0"/>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solidFill>
              <a:schemeClr val="accent2"/>
            </a:solidFill>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'Bieu do CP theo khoan muc'!$F$26</c:f>
              <c:strCache>
                <c:ptCount val="1"/>
                <c:pt idx="0">
                  <c:v>Sum of Chi phí</c:v>
                </c:pt>
              </c:strCache>
            </c:strRef>
          </c:tx>
          <c:invertIfNegative val="0"/>
          <c:dLbls>
            <c:spPr/>
            <c:txPr>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CP theo khoan muc'!$E$27:$E$38</c:f>
              <c:strCache>
                <c:ptCount val="11"/>
                <c:pt idx="0">
                  <c:v>Chi Nhánh</c:v>
                </c:pt>
                <c:pt idx="1">
                  <c:v>Pháp Vân</c:v>
                </c:pt>
                <c:pt idx="2">
                  <c:v>Thủ Đức</c:v>
                </c:pt>
                <c:pt idx="3">
                  <c:v>Văn Phòng</c:v>
                </c:pt>
                <c:pt idx="4">
                  <c:v>Cửa hàng 1</c:v>
                </c:pt>
                <c:pt idx="5">
                  <c:v>Cửa hàng 2</c:v>
                </c:pt>
                <c:pt idx="6">
                  <c:v>Cửa hàng 3</c:v>
                </c:pt>
                <c:pt idx="7">
                  <c:v>Cửa hàng 4</c:v>
                </c:pt>
                <c:pt idx="8">
                  <c:v>Cửa hàng 5</c:v>
                </c:pt>
                <c:pt idx="9">
                  <c:v>Cửa hàng 6</c:v>
                </c:pt>
                <c:pt idx="10">
                  <c:v>Cửa hàng 7</c:v>
                </c:pt>
              </c:strCache>
            </c:strRef>
          </c:cat>
          <c:val>
            <c:numRef>
              <c:f>'Bieu do CP theo khoan muc'!$F$27:$F$38</c:f>
              <c:numCache>
                <c:formatCode>#,##0</c:formatCode>
                <c:ptCount val="11"/>
                <c:pt idx="0">
                  <c:v>8599.6355914710057</c:v>
                </c:pt>
                <c:pt idx="1">
                  <c:v>2441.9420199404994</c:v>
                </c:pt>
                <c:pt idx="2">
                  <c:v>1051.6450275899999</c:v>
                </c:pt>
                <c:pt idx="3">
                  <c:v>12280.749539679007</c:v>
                </c:pt>
                <c:pt idx="4">
                  <c:v>8653.9967446049977</c:v>
                </c:pt>
                <c:pt idx="5">
                  <c:v>8146.9289409300018</c:v>
                </c:pt>
                <c:pt idx="6">
                  <c:v>1136.8692246599999</c:v>
                </c:pt>
                <c:pt idx="7">
                  <c:v>1335.80236599</c:v>
                </c:pt>
                <c:pt idx="8">
                  <c:v>1276.2773441100003</c:v>
                </c:pt>
                <c:pt idx="9">
                  <c:v>849.05660187000012</c:v>
                </c:pt>
                <c:pt idx="10">
                  <c:v>197.25900975000002</c:v>
                </c:pt>
              </c:numCache>
            </c:numRef>
          </c:val>
          <c:extLst>
            <c:ext xmlns:c16="http://schemas.microsoft.com/office/drawing/2014/chart" uri="{C3380CC4-5D6E-409C-BE32-E72D297353CC}">
              <c16:uniqueId val="{00000000-137F-4F02-9C38-729229D32A80}"/>
            </c:ext>
          </c:extLst>
        </c:ser>
        <c:dLbls>
          <c:showLegendKey val="0"/>
          <c:showVal val="0"/>
          <c:showCatName val="0"/>
          <c:showSerName val="0"/>
          <c:showPercent val="0"/>
          <c:showBubbleSize val="0"/>
        </c:dLbls>
        <c:gapWidth val="99"/>
        <c:overlap val="36"/>
        <c:axId val="325094560"/>
        <c:axId val="325095120"/>
      </c:barChart>
      <c:lineChart>
        <c:grouping val="standard"/>
        <c:varyColors val="0"/>
        <c:ser>
          <c:idx val="1"/>
          <c:order val="1"/>
          <c:tx>
            <c:strRef>
              <c:f>'Bieu do CP theo khoan muc'!$G$26</c:f>
              <c:strCache>
                <c:ptCount val="1"/>
                <c:pt idx="0">
                  <c:v>Sum of Chi phí2</c:v>
                </c:pt>
              </c:strCache>
            </c:strRef>
          </c:tx>
          <c:dLbls>
            <c:spPr>
              <a:solidFill>
                <a:schemeClr val="accent2"/>
              </a:solidFill>
            </c:spPr>
            <c:txPr>
              <a:bodyPr/>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'Bieu do CP theo khoan muc'!$E$27:$E$38</c:f>
              <c:strCache>
                <c:ptCount val="11"/>
                <c:pt idx="0">
                  <c:v>Chi Nhánh</c:v>
                </c:pt>
                <c:pt idx="1">
                  <c:v>Pháp Vân</c:v>
                </c:pt>
                <c:pt idx="2">
                  <c:v>Thủ Đức</c:v>
                </c:pt>
                <c:pt idx="3">
                  <c:v>Văn Phòng</c:v>
                </c:pt>
                <c:pt idx="4">
                  <c:v>Cửa hàng 1</c:v>
                </c:pt>
                <c:pt idx="5">
                  <c:v>Cửa hàng 2</c:v>
                </c:pt>
                <c:pt idx="6">
                  <c:v>Cửa hàng 3</c:v>
                </c:pt>
                <c:pt idx="7">
                  <c:v>Cửa hàng 4</c:v>
                </c:pt>
                <c:pt idx="8">
                  <c:v>Cửa hàng 5</c:v>
                </c:pt>
                <c:pt idx="9">
                  <c:v>Cửa hàng 6</c:v>
                </c:pt>
                <c:pt idx="10">
                  <c:v>Cửa hàng 7</c:v>
                </c:pt>
              </c:strCache>
            </c:strRef>
          </c:cat>
          <c:val>
            <c:numRef>
              <c:f>'Bieu do CP theo khoan muc'!$G$27:$G$38</c:f>
              <c:numCache>
                <c:formatCode>0%</c:formatCode>
                <c:ptCount val="11"/>
                <c:pt idx="0">
                  <c:v>0.18706994146901046</c:v>
                </c:pt>
                <c:pt idx="1">
                  <c:v>5.3120152113660245E-2</c:v>
                </c:pt>
                <c:pt idx="2">
                  <c:v>2.2876687234579137E-2</c:v>
                </c:pt>
                <c:pt idx="3">
                  <c:v>0.26714609859304</c:v>
                </c:pt>
                <c:pt idx="4">
                  <c:v>0.18825247270847945</c:v>
                </c:pt>
                <c:pt idx="5">
                  <c:v>0.17722210481145145</c:v>
                </c:pt>
                <c:pt idx="6">
                  <c:v>2.4730589692194927E-2</c:v>
                </c:pt>
                <c:pt idx="7">
                  <c:v>2.9058030164411938E-2</c:v>
                </c:pt>
                <c:pt idx="8">
                  <c:v>2.7763168046059272E-2</c:v>
                </c:pt>
                <c:pt idx="9">
                  <c:v>1.8469732481830519E-2</c:v>
                </c:pt>
                <c:pt idx="10">
                  <c:v>4.2910226852828012E-3</c:v>
                </c:pt>
              </c:numCache>
            </c:numRef>
          </c:val>
          <c:smooth val="0"/>
          <c:extLst>
            <c:ext xmlns:c16="http://schemas.microsoft.com/office/drawing/2014/chart" uri="{C3380CC4-5D6E-409C-BE32-E72D297353CC}">
              <c16:uniqueId val="{00000001-137F-4F02-9C38-729229D32A80}"/>
            </c:ext>
          </c:extLst>
        </c:ser>
        <c:dLbls>
          <c:showLegendKey val="0"/>
          <c:showVal val="0"/>
          <c:showCatName val="0"/>
          <c:showSerName val="0"/>
          <c:showPercent val="0"/>
          <c:showBubbleSize val="0"/>
        </c:dLbls>
        <c:marker val="1"/>
        <c:smooth val="0"/>
        <c:axId val="325096240"/>
        <c:axId val="325095680"/>
      </c:lineChart>
      <c:catAx>
        <c:axId val="325094560"/>
        <c:scaling>
          <c:orientation val="minMax"/>
        </c:scaling>
        <c:delete val="0"/>
        <c:axPos val="b"/>
        <c:numFmt formatCode="General" sourceLinked="0"/>
        <c:majorTickMark val="none"/>
        <c:minorTickMark val="none"/>
        <c:tickLblPos val="nextTo"/>
        <c:crossAx val="325095120"/>
        <c:crosses val="autoZero"/>
        <c:auto val="1"/>
        <c:lblAlgn val="ctr"/>
        <c:lblOffset val="100"/>
        <c:noMultiLvlLbl val="0"/>
      </c:catAx>
      <c:valAx>
        <c:axId val="325095120"/>
        <c:scaling>
          <c:orientation val="minMax"/>
        </c:scaling>
        <c:delete val="0"/>
        <c:axPos val="l"/>
        <c:numFmt formatCode="#,##0" sourceLinked="1"/>
        <c:majorTickMark val="none"/>
        <c:minorTickMark val="none"/>
        <c:tickLblPos val="nextTo"/>
        <c:crossAx val="325094560"/>
        <c:crosses val="autoZero"/>
        <c:crossBetween val="between"/>
      </c:valAx>
      <c:valAx>
        <c:axId val="325095680"/>
        <c:scaling>
          <c:orientation val="minMax"/>
        </c:scaling>
        <c:delete val="0"/>
        <c:axPos val="r"/>
        <c:numFmt formatCode="0%" sourceLinked="1"/>
        <c:majorTickMark val="out"/>
        <c:minorTickMark val="none"/>
        <c:tickLblPos val="nextTo"/>
        <c:crossAx val="325096240"/>
        <c:crosses val="max"/>
        <c:crossBetween val="between"/>
      </c:valAx>
      <c:catAx>
        <c:axId val="325096240"/>
        <c:scaling>
          <c:orientation val="minMax"/>
        </c:scaling>
        <c:delete val="1"/>
        <c:axPos val="b"/>
        <c:numFmt formatCode="General" sourceLinked="1"/>
        <c:majorTickMark val="out"/>
        <c:minorTickMark val="none"/>
        <c:tickLblPos val="nextTo"/>
        <c:crossAx val="325095680"/>
        <c:crosses val="autoZero"/>
        <c:auto val="1"/>
        <c:lblAlgn val="ctr"/>
        <c:lblOffset val="100"/>
        <c:noMultiLvlLbl val="0"/>
      </c:cat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11</xdr:col>
      <xdr:colOff>609599</xdr:colOff>
      <xdr:row>11</xdr:row>
      <xdr:rowOff>76200</xdr:rowOff>
    </xdr:from>
    <xdr:to>
      <xdr:col>14</xdr:col>
      <xdr:colOff>397151</xdr:colOff>
      <xdr:row>19</xdr:row>
      <xdr:rowOff>180975</xdr:rowOff>
    </xdr:to>
    <mc:AlternateContent xmlns:mc="http://schemas.openxmlformats.org/markup-compatibility/2006" xmlns:a14="http://schemas.microsoft.com/office/drawing/2010/main">
      <mc:Choice Requires="a14">
        <xdr:graphicFrame macro="">
          <xdr:nvGraphicFramePr>
            <xdr:cNvPr id="4" name="Tháng 1">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Tháng 1"/>
            </a:graphicData>
          </a:graphic>
        </xdr:graphicFrame>
      </mc:Choice>
      <mc:Fallback xmlns="">
        <xdr:sp macro="" textlink="">
          <xdr:nvSpPr>
            <xdr:cNvPr id="0" name=""/>
            <xdr:cNvSpPr>
              <a:spLocks noTextEdit="1"/>
            </xdr:cNvSpPr>
          </xdr:nvSpPr>
          <xdr:spPr>
            <a:xfrm>
              <a:off x="9810749" y="2171700"/>
              <a:ext cx="1616352" cy="16287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19049</xdr:colOff>
      <xdr:row>0</xdr:row>
      <xdr:rowOff>47626</xdr:rowOff>
    </xdr:from>
    <xdr:to>
      <xdr:col>14</xdr:col>
      <xdr:colOff>248062</xdr:colOff>
      <xdr:row>3</xdr:row>
      <xdr:rowOff>104776</xdr:rowOff>
    </xdr:to>
    <mc:AlternateContent xmlns:mc="http://schemas.openxmlformats.org/markup-compatibility/2006" xmlns:a14="http://schemas.microsoft.com/office/drawing/2010/main">
      <mc:Choice Requires="a14">
        <xdr:graphicFrame macro="">
          <xdr:nvGraphicFramePr>
            <xdr:cNvPr id="5" name="Năm 3">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Năm 3"/>
            </a:graphicData>
          </a:graphic>
        </xdr:graphicFrame>
      </mc:Choice>
      <mc:Fallback xmlns="">
        <xdr:sp macro="" textlink="">
          <xdr:nvSpPr>
            <xdr:cNvPr id="0" name=""/>
            <xdr:cNvSpPr>
              <a:spLocks noTextEdit="1"/>
            </xdr:cNvSpPr>
          </xdr:nvSpPr>
          <xdr:spPr>
            <a:xfrm>
              <a:off x="9829799" y="47626"/>
              <a:ext cx="1448214" cy="62865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28575</xdr:colOff>
      <xdr:row>4</xdr:row>
      <xdr:rowOff>28575</xdr:rowOff>
    </xdr:from>
    <xdr:to>
      <xdr:col>14</xdr:col>
      <xdr:colOff>229013</xdr:colOff>
      <xdr:row>9</xdr:row>
      <xdr:rowOff>114300</xdr:rowOff>
    </xdr:to>
    <mc:AlternateContent xmlns:mc="http://schemas.openxmlformats.org/markup-compatibility/2006" xmlns:a14="http://schemas.microsoft.com/office/drawing/2010/main">
      <mc:Choice Requires="a14">
        <xdr:graphicFrame macro="">
          <xdr:nvGraphicFramePr>
            <xdr:cNvPr id="6" name="Quý">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Quý"/>
            </a:graphicData>
          </a:graphic>
        </xdr:graphicFrame>
      </mc:Choice>
      <mc:Fallback xmlns="">
        <xdr:sp macro="" textlink="">
          <xdr:nvSpPr>
            <xdr:cNvPr id="0" name=""/>
            <xdr:cNvSpPr>
              <a:spLocks noTextEdit="1"/>
            </xdr:cNvSpPr>
          </xdr:nvSpPr>
          <xdr:spPr>
            <a:xfrm>
              <a:off x="9839325" y="790575"/>
              <a:ext cx="1419639" cy="10382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7</xdr:col>
      <xdr:colOff>0</xdr:colOff>
      <xdr:row>0</xdr:row>
      <xdr:rowOff>57150</xdr:rowOff>
    </xdr:from>
    <xdr:to>
      <xdr:col>11</xdr:col>
      <xdr:colOff>257175</xdr:colOff>
      <xdr:row>12</xdr:row>
      <xdr:rowOff>66675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23812</xdr:rowOff>
    </xdr:from>
    <xdr:to>
      <xdr:col>6</xdr:col>
      <xdr:colOff>876300</xdr:colOff>
      <xdr:row>12</xdr:row>
      <xdr:rowOff>85725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12</xdr:row>
      <xdr:rowOff>142874</xdr:rowOff>
    </xdr:from>
    <xdr:to>
      <xdr:col>6</xdr:col>
      <xdr:colOff>885824</xdr:colOff>
      <xdr:row>24</xdr:row>
      <xdr:rowOff>100011</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9525</xdr:colOff>
      <xdr:row>12</xdr:row>
      <xdr:rowOff>147637</xdr:rowOff>
    </xdr:from>
    <xdr:to>
      <xdr:col>11</xdr:col>
      <xdr:colOff>371475</xdr:colOff>
      <xdr:row>24</xdr:row>
      <xdr:rowOff>85725</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95250</xdr:colOff>
      <xdr:row>5</xdr:row>
      <xdr:rowOff>19050</xdr:rowOff>
    </xdr:from>
    <xdr:to>
      <xdr:col>10</xdr:col>
      <xdr:colOff>685800</xdr:colOff>
      <xdr:row>22</xdr:row>
      <xdr:rowOff>161925</xdr:rowOff>
    </xdr:to>
    <mc:AlternateContent xmlns:mc="http://schemas.openxmlformats.org/markup-compatibility/2006" xmlns:a14="http://schemas.microsoft.com/office/drawing/2010/main">
      <mc:Choice Requires="a14">
        <xdr:graphicFrame macro="">
          <xdr:nvGraphicFramePr>
            <xdr:cNvPr id="3" name="Tên cửa hàng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Tên cửa hàng 1"/>
            </a:graphicData>
          </a:graphic>
        </xdr:graphicFrame>
      </mc:Choice>
      <mc:Fallback xmlns="">
        <xdr:sp macro="" textlink="">
          <xdr:nvSpPr>
            <xdr:cNvPr id="0" name=""/>
            <xdr:cNvSpPr>
              <a:spLocks noTextEdit="1"/>
            </xdr:cNvSpPr>
          </xdr:nvSpPr>
          <xdr:spPr>
            <a:xfrm>
              <a:off x="7896225" y="971550"/>
              <a:ext cx="1466850" cy="33813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0</xdr:col>
      <xdr:colOff>1</xdr:colOff>
      <xdr:row>0</xdr:row>
      <xdr:rowOff>71437</xdr:rowOff>
    </xdr:from>
    <xdr:to>
      <xdr:col>4</xdr:col>
      <xdr:colOff>209550</xdr:colOff>
      <xdr:row>12</xdr:row>
      <xdr:rowOff>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704850</xdr:colOff>
      <xdr:row>0</xdr:row>
      <xdr:rowOff>19051</xdr:rowOff>
    </xdr:from>
    <xdr:to>
      <xdr:col>11</xdr:col>
      <xdr:colOff>438150</xdr:colOff>
      <xdr:row>5</xdr:row>
      <xdr:rowOff>161925</xdr:rowOff>
    </xdr:to>
    <mc:AlternateContent xmlns:mc="http://schemas.openxmlformats.org/markup-compatibility/2006" xmlns:a14="http://schemas.microsoft.com/office/drawing/2010/main">
      <mc:Choice Requires="a14">
        <xdr:graphicFrame macro="">
          <xdr:nvGraphicFramePr>
            <xdr:cNvPr id="8" name="Năm 1">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microsoft.com/office/drawing/2010/slicer">
              <sle:slicer xmlns:sle="http://schemas.microsoft.com/office/drawing/2010/slicer" name="Năm 1"/>
            </a:graphicData>
          </a:graphic>
        </xdr:graphicFrame>
      </mc:Choice>
      <mc:Fallback xmlns="">
        <xdr:sp macro="" textlink="">
          <xdr:nvSpPr>
            <xdr:cNvPr id="0" name=""/>
            <xdr:cNvSpPr>
              <a:spLocks noTextEdit="1"/>
            </xdr:cNvSpPr>
          </xdr:nvSpPr>
          <xdr:spPr>
            <a:xfrm>
              <a:off x="9382125" y="19051"/>
              <a:ext cx="657225" cy="1095374"/>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4</xdr:col>
      <xdr:colOff>295275</xdr:colOff>
      <xdr:row>0</xdr:row>
      <xdr:rowOff>66675</xdr:rowOff>
    </xdr:from>
    <xdr:to>
      <xdr:col>8</xdr:col>
      <xdr:colOff>323851</xdr:colOff>
      <xdr:row>12</xdr:row>
      <xdr:rowOff>0</xdr:rowOff>
    </xdr:to>
    <xdr:graphicFrame macro="">
      <xdr:nvGraphicFramePr>
        <xdr:cNvPr id="11" name="Chart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85725</xdr:colOff>
      <xdr:row>0</xdr:row>
      <xdr:rowOff>38101</xdr:rowOff>
    </xdr:from>
    <xdr:to>
      <xdr:col>10</xdr:col>
      <xdr:colOff>676275</xdr:colOff>
      <xdr:row>5</xdr:row>
      <xdr:rowOff>0</xdr:rowOff>
    </xdr:to>
    <mc:AlternateContent xmlns:mc="http://schemas.openxmlformats.org/markup-compatibility/2006" xmlns:a14="http://schemas.microsoft.com/office/drawing/2010/main">
      <mc:Choice Requires="a14">
        <xdr:graphicFrame macro="">
          <xdr:nvGraphicFramePr>
            <xdr:cNvPr id="2" name="Cửa hàng, VP">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Cửa hàng, VP"/>
            </a:graphicData>
          </a:graphic>
        </xdr:graphicFrame>
      </mc:Choice>
      <mc:Fallback xmlns="">
        <xdr:sp macro="" textlink="">
          <xdr:nvSpPr>
            <xdr:cNvPr id="0" name=""/>
            <xdr:cNvSpPr>
              <a:spLocks noTextEdit="1"/>
            </xdr:cNvSpPr>
          </xdr:nvSpPr>
          <xdr:spPr>
            <a:xfrm>
              <a:off x="7886700" y="38101"/>
              <a:ext cx="1466850" cy="914399"/>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0</xdr:col>
      <xdr:colOff>66674</xdr:colOff>
      <xdr:row>12</xdr:row>
      <xdr:rowOff>14287</xdr:rowOff>
    </xdr:from>
    <xdr:to>
      <xdr:col>8</xdr:col>
      <xdr:colOff>333375</xdr:colOff>
      <xdr:row>23</xdr:row>
      <xdr:rowOff>161925</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95250</xdr:colOff>
      <xdr:row>0</xdr:row>
      <xdr:rowOff>28575</xdr:rowOff>
    </xdr:from>
    <xdr:to>
      <xdr:col>11</xdr:col>
      <xdr:colOff>57150</xdr:colOff>
      <xdr:row>5</xdr:row>
      <xdr:rowOff>85725</xdr:rowOff>
    </xdr:to>
    <mc:AlternateContent xmlns:mc="http://schemas.openxmlformats.org/markup-compatibility/2006" xmlns:a14="http://schemas.microsoft.com/office/drawing/2010/main">
      <mc:Choice Requires="a14">
        <xdr:graphicFrame macro="">
          <xdr:nvGraphicFramePr>
            <xdr:cNvPr id="2" name="Năm 4">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Năm 4"/>
            </a:graphicData>
          </a:graphic>
        </xdr:graphicFrame>
      </mc:Choice>
      <mc:Fallback xmlns="">
        <xdr:sp macro="" textlink="">
          <xdr:nvSpPr>
            <xdr:cNvPr id="0" name=""/>
            <xdr:cNvSpPr>
              <a:spLocks noTextEdit="1"/>
            </xdr:cNvSpPr>
          </xdr:nvSpPr>
          <xdr:spPr>
            <a:xfrm>
              <a:off x="7162800" y="28575"/>
              <a:ext cx="952500" cy="100965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85725</xdr:colOff>
      <xdr:row>5</xdr:row>
      <xdr:rowOff>104775</xdr:rowOff>
    </xdr:from>
    <xdr:to>
      <xdr:col>14</xdr:col>
      <xdr:colOff>485775</xdr:colOff>
      <xdr:row>23</xdr:row>
      <xdr:rowOff>66675</xdr:rowOff>
    </xdr:to>
    <mc:AlternateContent xmlns:mc="http://schemas.openxmlformats.org/markup-compatibility/2006" xmlns:a14="http://schemas.microsoft.com/office/drawing/2010/main">
      <mc:Choice Requires="a14">
        <xdr:graphicFrame macro="">
          <xdr:nvGraphicFramePr>
            <xdr:cNvPr id="3" name="Loại chi phí">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0/slicer">
              <sle:slicer xmlns:sle="http://schemas.microsoft.com/office/drawing/2010/slicer" name="Loại chi phí"/>
            </a:graphicData>
          </a:graphic>
        </xdr:graphicFrame>
      </mc:Choice>
      <mc:Fallback xmlns="">
        <xdr:sp macro="" textlink="">
          <xdr:nvSpPr>
            <xdr:cNvPr id="0" name=""/>
            <xdr:cNvSpPr>
              <a:spLocks noTextEdit="1"/>
            </xdr:cNvSpPr>
          </xdr:nvSpPr>
          <xdr:spPr>
            <a:xfrm>
              <a:off x="7153275" y="1057275"/>
              <a:ext cx="2876550" cy="33909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0</xdr:col>
      <xdr:colOff>85723</xdr:colOff>
      <xdr:row>0</xdr:row>
      <xdr:rowOff>23812</xdr:rowOff>
    </xdr:from>
    <xdr:to>
      <xdr:col>8</xdr:col>
      <xdr:colOff>333374</xdr:colOff>
      <xdr:row>11</xdr:row>
      <xdr:rowOff>123825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11</xdr:row>
      <xdr:rowOff>157162</xdr:rowOff>
    </xdr:from>
    <xdr:to>
      <xdr:col>8</xdr:col>
      <xdr:colOff>323850</xdr:colOff>
      <xdr:row>23</xdr:row>
      <xdr:rowOff>19050</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57150</xdr:colOff>
      <xdr:row>0</xdr:row>
      <xdr:rowOff>28576</xdr:rowOff>
    </xdr:from>
    <xdr:to>
      <xdr:col>14</xdr:col>
      <xdr:colOff>209550</xdr:colOff>
      <xdr:row>5</xdr:row>
      <xdr:rowOff>57150</xdr:rowOff>
    </xdr:to>
    <mc:AlternateContent xmlns:mc="http://schemas.openxmlformats.org/markup-compatibility/2006" xmlns:a14="http://schemas.microsoft.com/office/drawing/2010/main">
      <mc:Choice Requires="a14">
        <xdr:graphicFrame macro="">
          <xdr:nvGraphicFramePr>
            <xdr:cNvPr id="9" name="Cửa hàng, VP 1">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microsoft.com/office/drawing/2010/slicer">
              <sle:slicer xmlns:sle="http://schemas.microsoft.com/office/drawing/2010/slicer" name="Cửa hàng, VP 1"/>
            </a:graphicData>
          </a:graphic>
        </xdr:graphicFrame>
      </mc:Choice>
      <mc:Fallback xmlns="">
        <xdr:sp macro="" textlink="">
          <xdr:nvSpPr>
            <xdr:cNvPr id="0" name=""/>
            <xdr:cNvSpPr>
              <a:spLocks noTextEdit="1"/>
            </xdr:cNvSpPr>
          </xdr:nvSpPr>
          <xdr:spPr>
            <a:xfrm>
              <a:off x="8115300" y="28576"/>
              <a:ext cx="1638300" cy="981074"/>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352425</xdr:colOff>
      <xdr:row>0</xdr:row>
      <xdr:rowOff>19050</xdr:rowOff>
    </xdr:from>
    <xdr:to>
      <xdr:col>2</xdr:col>
      <xdr:colOff>457200</xdr:colOff>
      <xdr:row>0</xdr:row>
      <xdr:rowOff>180975</xdr:rowOff>
    </xdr:to>
    <xdr:sp macro="" textlink="">
      <xdr:nvSpPr>
        <xdr:cNvPr id="3" name="Left Arrow 2">
          <a:extLst>
            <a:ext uri="{FF2B5EF4-FFF2-40B4-BE49-F238E27FC236}">
              <a16:creationId xmlns:a16="http://schemas.microsoft.com/office/drawing/2014/main" id="{00000000-0008-0000-0300-000003000000}"/>
            </a:ext>
          </a:extLst>
        </xdr:cNvPr>
        <xdr:cNvSpPr/>
      </xdr:nvSpPr>
      <xdr:spPr>
        <a:xfrm>
          <a:off x="2162175" y="19050"/>
          <a:ext cx="714375" cy="161925"/>
        </a:xfrm>
        <a:prstGeom prst="leftArrow">
          <a:avLst/>
        </a:prstGeom>
      </xdr:spPr>
      <xdr:style>
        <a:lnRef idx="1">
          <a:schemeClr val="dk1"/>
        </a:lnRef>
        <a:fillRef idx="3">
          <a:schemeClr val="dk1"/>
        </a:fillRef>
        <a:effectRef idx="2">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57150</xdr:colOff>
      <xdr:row>12</xdr:row>
      <xdr:rowOff>71437</xdr:rowOff>
    </xdr:from>
    <xdr:to>
      <xdr:col>5</xdr:col>
      <xdr:colOff>457200</xdr:colOff>
      <xdr:row>24</xdr:row>
      <xdr:rowOff>161925</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495301</xdr:colOff>
      <xdr:row>12</xdr:row>
      <xdr:rowOff>76199</xdr:rowOff>
    </xdr:from>
    <xdr:to>
      <xdr:col>13</xdr:col>
      <xdr:colOff>304801</xdr:colOff>
      <xdr:row>24</xdr:row>
      <xdr:rowOff>161924</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228599</xdr:colOff>
      <xdr:row>0</xdr:row>
      <xdr:rowOff>9525</xdr:rowOff>
    </xdr:from>
    <xdr:to>
      <xdr:col>15</xdr:col>
      <xdr:colOff>447675</xdr:colOff>
      <xdr:row>17</xdr:row>
      <xdr:rowOff>66674</xdr:rowOff>
    </xdr:to>
    <mc:AlternateContent xmlns:mc="http://schemas.openxmlformats.org/markup-compatibility/2006" xmlns:a14="http://schemas.microsoft.com/office/drawing/2010/main">
      <mc:Choice Requires="a14">
        <xdr:graphicFrame macro="">
          <xdr:nvGraphicFramePr>
            <xdr:cNvPr id="2" name="Tháng">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12820649" y="9525"/>
              <a:ext cx="1143001" cy="34861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323850</xdr:colOff>
      <xdr:row>0</xdr:row>
      <xdr:rowOff>85725</xdr:rowOff>
    </xdr:from>
    <xdr:to>
      <xdr:col>10</xdr:col>
      <xdr:colOff>28574</xdr:colOff>
      <xdr:row>3</xdr:row>
      <xdr:rowOff>190499</xdr:rowOff>
    </xdr:to>
    <mc:AlternateContent xmlns:mc="http://schemas.openxmlformats.org/markup-compatibility/2006" xmlns:a14="http://schemas.microsoft.com/office/drawing/2010/main">
      <mc:Choice Requires="a14">
        <xdr:graphicFrame macro="">
          <xdr:nvGraphicFramePr>
            <xdr:cNvPr id="3" name="Nă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microsoft.com/office/drawing/2010/slicer">
              <sle:slicer xmlns:sle="http://schemas.microsoft.com/office/drawing/2010/slicer" name="Năm 2"/>
            </a:graphicData>
          </a:graphic>
        </xdr:graphicFrame>
      </mc:Choice>
      <mc:Fallback xmlns="">
        <xdr:sp macro="" textlink="">
          <xdr:nvSpPr>
            <xdr:cNvPr id="0" name=""/>
            <xdr:cNvSpPr>
              <a:spLocks noTextEdit="1"/>
            </xdr:cNvSpPr>
          </xdr:nvSpPr>
          <xdr:spPr>
            <a:xfrm>
              <a:off x="7277100" y="85725"/>
              <a:ext cx="1847849" cy="6762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228600</xdr:colOff>
      <xdr:row>0</xdr:row>
      <xdr:rowOff>66676</xdr:rowOff>
    </xdr:from>
    <xdr:to>
      <xdr:col>13</xdr:col>
      <xdr:colOff>142875</xdr:colOff>
      <xdr:row>3</xdr:row>
      <xdr:rowOff>161926</xdr:rowOff>
    </xdr:to>
    <mc:AlternateContent xmlns:mc="http://schemas.openxmlformats.org/markup-compatibility/2006" xmlns:a14="http://schemas.microsoft.com/office/drawing/2010/main">
      <mc:Choice Requires="a14">
        <xdr:graphicFrame macro="">
          <xdr:nvGraphicFramePr>
            <xdr:cNvPr id="4" name="Quý 1">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microsoft.com/office/drawing/2010/slicer">
              <sle:slicer xmlns:sle="http://schemas.microsoft.com/office/drawing/2010/slicer" name="Quý 1"/>
            </a:graphicData>
          </a:graphic>
        </xdr:graphicFrame>
      </mc:Choice>
      <mc:Fallback xmlns="">
        <xdr:sp macro="" textlink="">
          <xdr:nvSpPr>
            <xdr:cNvPr id="0" name=""/>
            <xdr:cNvSpPr>
              <a:spLocks noTextEdit="1"/>
            </xdr:cNvSpPr>
          </xdr:nvSpPr>
          <xdr:spPr>
            <a:xfrm>
              <a:off x="9248775" y="66676"/>
              <a:ext cx="2114550" cy="6667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333375</xdr:colOff>
      <xdr:row>0</xdr:row>
      <xdr:rowOff>38100</xdr:rowOff>
    </xdr:from>
    <xdr:to>
      <xdr:col>0</xdr:col>
      <xdr:colOff>2352675</xdr:colOff>
      <xdr:row>3</xdr:row>
      <xdr:rowOff>161925</xdr:rowOff>
    </xdr:to>
    <mc:AlternateContent xmlns:mc="http://schemas.openxmlformats.org/markup-compatibility/2006" xmlns:a14="http://schemas.microsoft.com/office/drawing/2010/main">
      <mc:Choice Requires="a14">
        <xdr:graphicFrame macro="">
          <xdr:nvGraphicFramePr>
            <xdr:cNvPr id="2" name="Năm">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microsoft.com/office/drawing/2010/slicer">
              <sle:slicer xmlns:sle="http://schemas.microsoft.com/office/drawing/2010/slicer" name="Năm"/>
            </a:graphicData>
          </a:graphic>
        </xdr:graphicFrame>
      </mc:Choice>
      <mc:Fallback xmlns="">
        <xdr:sp macro="" textlink="">
          <xdr:nvSpPr>
            <xdr:cNvPr id="0" name=""/>
            <xdr:cNvSpPr>
              <a:spLocks noTextEdit="1"/>
            </xdr:cNvSpPr>
          </xdr:nvSpPr>
          <xdr:spPr>
            <a:xfrm>
              <a:off x="1190625" y="38100"/>
              <a:ext cx="1162050" cy="6953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895350</xdr:colOff>
      <xdr:row>0</xdr:row>
      <xdr:rowOff>9525</xdr:rowOff>
    </xdr:from>
    <xdr:to>
      <xdr:col>14</xdr:col>
      <xdr:colOff>1114425</xdr:colOff>
      <xdr:row>4</xdr:row>
      <xdr:rowOff>161925</xdr:rowOff>
    </xdr:to>
    <mc:AlternateContent xmlns:mc="http://schemas.openxmlformats.org/markup-compatibility/2006" xmlns:a14="http://schemas.microsoft.com/office/drawing/2010/main">
      <mc:Choice Requires="a14">
        <xdr:graphicFrame macro="">
          <xdr:nvGraphicFramePr>
            <xdr:cNvPr id="4" name="Tên cửa hàng">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microsoft.com/office/drawing/2010/slicer">
              <sle:slicer xmlns:sle="http://schemas.microsoft.com/office/drawing/2010/slicer" name="Tên cửa hàng"/>
            </a:graphicData>
          </a:graphic>
        </xdr:graphicFrame>
      </mc:Choice>
      <mc:Fallback xmlns="">
        <xdr:sp macro="" textlink="">
          <xdr:nvSpPr>
            <xdr:cNvPr id="0" name=""/>
            <xdr:cNvSpPr>
              <a:spLocks noTextEdit="1"/>
            </xdr:cNvSpPr>
          </xdr:nvSpPr>
          <xdr:spPr>
            <a:xfrm>
              <a:off x="3438525" y="9525"/>
              <a:ext cx="7810500" cy="9144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 refreshedDate="42800.93860671296" createdVersion="4" refreshedVersion="4" recordCount="1014" xr:uid="{00000000-000A-0000-FFFF-FFFF00000000}">
  <cacheSource type="worksheet">
    <worksheetSource name="data"/>
  </cacheSource>
  <cacheFields count="18">
    <cacheField name="Ngày" numFmtId="14">
      <sharedItems containsSemiMixedTypes="0" containsNonDate="0" containsDate="1" containsString="0" minDate="2016-01-31T00:00:00" maxDate="2017-02-01T00:00:00"/>
    </cacheField>
    <cacheField name="TK phần mềm" numFmtId="0">
      <sharedItems/>
    </cacheField>
    <cacheField name="TK đối ứng" numFmtId="0">
      <sharedItems/>
    </cacheField>
    <cacheField name="Nợ" numFmtId="165">
      <sharedItems containsSemiMixedTypes="0" containsString="0" containsNumber="1" minValue="68.039999999999992" maxValue="478060265.25"/>
    </cacheField>
    <cacheField name="Có" numFmtId="165">
      <sharedItems containsSemiMixedTypes="0" containsString="0" containsNumber="1" containsInteger="1" minValue="0" maxValue="0"/>
    </cacheField>
    <cacheField name="Chi phí" numFmtId="165">
      <sharedItems containsSemiMixedTypes="0" containsString="0" containsNumber="1" minValue="6.8039999999999992E-5" maxValue="478.06026524999999"/>
    </cacheField>
    <cacheField name="Tháng" numFmtId="0">
      <sharedItems containsSemiMixedTypes="0" containsString="0" containsNumber="1" containsInteger="1" minValue="0" maxValue="12" count="13">
        <n v="1"/>
        <n v="2"/>
        <n v="3"/>
        <n v="4"/>
        <n v="5"/>
        <n v="6"/>
        <n v="7"/>
        <n v="8"/>
        <n v="9"/>
        <n v="10"/>
        <n v="11"/>
        <n v="12"/>
        <n v="0" u="1"/>
      </sharedItems>
    </cacheField>
    <cacheField name="Năm" numFmtId="0">
      <sharedItems containsSemiMixedTypes="0" containsString="0" containsNumber="1" containsInteger="1" minValue="2016" maxValue="2017" count="2">
        <n v="2016"/>
        <n v="2017"/>
      </sharedItems>
    </cacheField>
    <cacheField name="TK chuẩn" numFmtId="0">
      <sharedItems/>
    </cacheField>
    <cacheField name="Tài khoản" numFmtId="0">
      <sharedItems/>
    </cacheField>
    <cacheField name="tk tat" numFmtId="0">
      <sharedItems/>
    </cacheField>
    <cacheField name="Mã cửa hàng" numFmtId="0">
      <sharedItems/>
    </cacheField>
    <cacheField name="Loại chi phí" numFmtId="0">
      <sharedItems containsBlank="1" count="24">
        <s v="Lương và thưởng"/>
        <s v="Chi phí thuê cửa hàng, văn phòng"/>
        <s v="Chi phí công cụ, dụng cụ"/>
        <s v="Chi phí Marketing"/>
        <s v="Chi Phí dịch vụ mua ngoài"/>
        <s v="Chi phí điện, nước, điện thoại, Internet..."/>
        <s v="Công tác phí và tiếp khách"/>
        <s v="Chi phí khấu hao TSCĐ"/>
        <s v="Chi phí kiểm định hàng hóa"/>
        <s v="Chi phí vận chuyển"/>
        <s v="Chi phí nguyên vật liệu, bao bì"/>
        <m u="1"/>
        <s v="Chi phí Marketing, quảng cáo..." u="1"/>
        <s v="Chi phí nguyên vật liệu bao bì" u="1"/>
        <s v="Chi phí thuê văn phòng" u="1"/>
        <s v="Chi phí công cụ đồ dùng" u="1"/>
        <s v="Chi phí khấu hao tài sản cố định" u="1"/>
        <s v="Chi phí khác" u="1"/>
        <s v="Chi phí DV: dán tem, bốc xếp, vận chuyển" u="1"/>
        <s v="Chi phí quà tặng khách hàng" u="1"/>
        <s v="Phí ngân hàng" u="1"/>
        <s v="Lãi vay ngân hàng" u="1"/>
        <s v="Phí, lãi vay ngân hàng" u="1"/>
        <s v="Chi phí điện, điện thoại, nước…" u="1"/>
      </sharedItems>
    </cacheField>
    <cacheField name="Tên cửa hàng" numFmtId="0">
      <sharedItems containsBlank="1" count="23">
        <s v="Văn Phòng"/>
        <s v="Chi Nhánh"/>
        <s v="Pháp Vân"/>
        <s v="Thủ Đức"/>
        <s v="Cửa hàng 1"/>
        <s v="Cửa hàng 2"/>
        <s v="Cửa hàng 3"/>
        <s v="Cửa hàng 4"/>
        <s v="Cửa hàng 5"/>
        <s v="Cửa hàng 6"/>
        <s v="Cửa hàng 7"/>
        <m u="1"/>
        <s v="AEON" u="1"/>
        <s v="Chùa bộc" u="1"/>
        <s v="AEON Tân Phú" u="1"/>
        <s v="Kho Thủ Đức" u="1"/>
        <s v="Cống Quỳnh" u="1"/>
        <s v="Cách mạng T8" u="1"/>
        <s v="CMT8" u="1"/>
        <s v="Nguyễn Trãi" u="1"/>
        <s v="Quang Trung" u="1"/>
        <s v="Kho Pháp Vân" u="1"/>
        <s v="Đà Nẵng" u="1"/>
      </sharedItems>
    </cacheField>
    <cacheField name="Cửa hàng, VP" numFmtId="0">
      <sharedItems containsBlank="1" count="5">
        <s v="Khối Văn Phòng"/>
        <s v="Khối cửa hàng"/>
        <m u="1"/>
        <s v="Chi phí Văn Phòng" u="1"/>
        <s v="Chi phí cửa hàng" u="1"/>
      </sharedItems>
    </cacheField>
    <cacheField name="Kiểm tra" numFmtId="0">
      <sharedItems/>
    </cacheField>
    <cacheField name="Quý" numFmtId="0">
      <sharedItems containsSemiMixedTypes="0" containsString="0" containsNumber="1" containsInteger="1" minValue="1" maxValue="4" count="4">
        <n v="1"/>
        <n v="2"/>
        <n v="3"/>
        <n v="4"/>
      </sharedItems>
    </cacheField>
    <cacheField name="Mã chi phí" numFmtId="0">
      <sharedItems containsBlank="1" count="12">
        <s v="CP01"/>
        <s v="CP07"/>
        <s v="CP03"/>
        <s v="CP05"/>
        <s v="CP09"/>
        <s v="CP06"/>
        <s v="CP11"/>
        <s v="CP04"/>
        <s v="CP10"/>
        <s v="CP08"/>
        <s v="CP02"/>
        <m u="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014">
  <r>
    <d v="2016-01-31T00:00:00"/>
    <s v="6421VP"/>
    <s v="3341VP"/>
    <n v="357977696.73750001"/>
    <n v="0"/>
    <n v="357.97769673750003"/>
    <x v="0"/>
    <x v="0"/>
    <s v="6421VP"/>
    <s v="6421"/>
    <s v="642"/>
    <s v="VP"/>
    <x v="0"/>
    <x v="0"/>
    <x v="0"/>
    <b v="1"/>
    <x v="0"/>
    <x v="0"/>
  </r>
  <r>
    <d v="2016-01-31T00:00:00"/>
    <s v="6421CN"/>
    <s v="3341CN"/>
    <n v="287164929.71250004"/>
    <n v="0"/>
    <n v="287.16492971250005"/>
    <x v="0"/>
    <x v="0"/>
    <s v="6421CN"/>
    <s v="6421"/>
    <s v="642"/>
    <s v="CN"/>
    <x v="0"/>
    <x v="1"/>
    <x v="0"/>
    <b v="1"/>
    <x v="0"/>
    <x v="0"/>
  </r>
  <r>
    <d v="2016-01-31T00:00:00"/>
    <s v="6427CN"/>
    <s v="2424CN"/>
    <n v="95043375"/>
    <n v="0"/>
    <n v="95.043374999999997"/>
    <x v="0"/>
    <x v="0"/>
    <s v="6427CN"/>
    <s v="6427"/>
    <s v="642"/>
    <s v="CN"/>
    <x v="1"/>
    <x v="1"/>
    <x v="0"/>
    <b v="1"/>
    <x v="0"/>
    <x v="1"/>
  </r>
  <r>
    <d v="2016-01-31T00:00:00"/>
    <s v="6421TN"/>
    <s v="1111_VP"/>
    <n v="93047062.5"/>
    <n v="0"/>
    <n v="93.047062499999996"/>
    <x v="0"/>
    <x v="0"/>
    <s v="6421TN"/>
    <s v="6421"/>
    <s v="642"/>
    <s v="PV"/>
    <x v="0"/>
    <x v="2"/>
    <x v="0"/>
    <b v="1"/>
    <x v="0"/>
    <x v="0"/>
  </r>
  <r>
    <d v="2016-01-31T00:00:00"/>
    <s v="6427VP"/>
    <s v="331VP"/>
    <n v="84826743.75"/>
    <n v="0"/>
    <n v="84.826743750000006"/>
    <x v="0"/>
    <x v="0"/>
    <s v="6427VP"/>
    <s v="6427"/>
    <s v="642"/>
    <s v="VP"/>
    <x v="1"/>
    <x v="0"/>
    <x v="0"/>
    <b v="1"/>
    <x v="0"/>
    <x v="1"/>
  </r>
  <r>
    <d v="2016-01-31T00:00:00"/>
    <s v="6423VP"/>
    <s v="2422VP"/>
    <n v="78294981.712499991"/>
    <n v="0"/>
    <n v="78.29498171249999"/>
    <x v="0"/>
    <x v="0"/>
    <s v="6423VP"/>
    <s v="6423"/>
    <s v="642"/>
    <s v="VP"/>
    <x v="2"/>
    <x v="0"/>
    <x v="0"/>
    <b v="1"/>
    <x v="0"/>
    <x v="2"/>
  </r>
  <r>
    <d v="2016-01-31T00:00:00"/>
    <s v="6425VP"/>
    <s v="1368VP"/>
    <n v="75427563.487500012"/>
    <n v="0"/>
    <n v="75.427563487500009"/>
    <x v="0"/>
    <x v="0"/>
    <s v="6425VP"/>
    <s v="6425"/>
    <s v="642"/>
    <s v="VP"/>
    <x v="3"/>
    <x v="0"/>
    <x v="0"/>
    <b v="1"/>
    <x v="0"/>
    <x v="3"/>
  </r>
  <r>
    <d v="2016-01-31T00:00:00"/>
    <s v="6427PV"/>
    <s v="331VP"/>
    <n v="54761568.75"/>
    <n v="0"/>
    <n v="54.761568750000002"/>
    <x v="0"/>
    <x v="0"/>
    <s v="6427PV"/>
    <s v="6427"/>
    <s v="642"/>
    <s v="PV"/>
    <x v="1"/>
    <x v="2"/>
    <x v="0"/>
    <b v="1"/>
    <x v="0"/>
    <x v="1"/>
  </r>
  <r>
    <d v="2016-01-31T00:00:00"/>
    <s v="6429VP"/>
    <s v="2422VP"/>
    <n v="44483907.037500001"/>
    <n v="0"/>
    <n v="44.483907037500003"/>
    <x v="0"/>
    <x v="0"/>
    <s v="6429VP"/>
    <s v="6429"/>
    <s v="642"/>
    <s v="VP"/>
    <x v="4"/>
    <x v="0"/>
    <x v="0"/>
    <b v="1"/>
    <x v="0"/>
    <x v="4"/>
  </r>
  <r>
    <d v="2016-01-31T00:00:00"/>
    <s v="6425CN"/>
    <s v="1111CN"/>
    <n v="42761275.987500004"/>
    <n v="0"/>
    <n v="42.761275987500007"/>
    <x v="0"/>
    <x v="0"/>
    <s v="6425CN"/>
    <s v="6425"/>
    <s v="642"/>
    <s v="CN"/>
    <x v="3"/>
    <x v="1"/>
    <x v="0"/>
    <b v="1"/>
    <x v="0"/>
    <x v="3"/>
  </r>
  <r>
    <d v="2016-01-31T00:00:00"/>
    <s v="6426VP"/>
    <s v="331VP"/>
    <n v="42411600"/>
    <n v="0"/>
    <n v="42.4116"/>
    <x v="0"/>
    <x v="0"/>
    <s v="6426VP"/>
    <s v="6426"/>
    <s v="642"/>
    <s v="VP"/>
    <x v="5"/>
    <x v="0"/>
    <x v="0"/>
    <b v="1"/>
    <x v="0"/>
    <x v="5"/>
  </r>
  <r>
    <d v="2016-01-31T00:00:00"/>
    <s v="6429VP"/>
    <s v="331VP"/>
    <n v="39601028.25"/>
    <n v="0"/>
    <n v="39.601028249999999"/>
    <x v="0"/>
    <x v="0"/>
    <s v="6429VP"/>
    <s v="6429"/>
    <s v="642"/>
    <s v="VP"/>
    <x v="4"/>
    <x v="0"/>
    <x v="0"/>
    <b v="1"/>
    <x v="0"/>
    <x v="4"/>
  </r>
  <r>
    <d v="2016-01-31T00:00:00"/>
    <s v="6428CN"/>
    <s v="1368CN"/>
    <n v="37970100"/>
    <n v="0"/>
    <n v="37.970100000000002"/>
    <x v="0"/>
    <x v="0"/>
    <s v="6428CN"/>
    <s v="6428"/>
    <s v="642"/>
    <s v="CN"/>
    <x v="6"/>
    <x v="1"/>
    <x v="0"/>
    <b v="1"/>
    <x v="0"/>
    <x v="6"/>
  </r>
  <r>
    <d v="2016-01-31T00:00:00"/>
    <s v="6423VP"/>
    <s v="1111_VP"/>
    <n v="35730450"/>
    <n v="0"/>
    <n v="35.730449999999998"/>
    <x v="0"/>
    <x v="0"/>
    <s v="6423VP"/>
    <s v="6423"/>
    <s v="642"/>
    <s v="VP"/>
    <x v="2"/>
    <x v="0"/>
    <x v="0"/>
    <b v="1"/>
    <x v="0"/>
    <x v="2"/>
  </r>
  <r>
    <d v="2016-01-31T00:00:00"/>
    <s v="6423VP"/>
    <s v="2421VP"/>
    <n v="35191509.412500001"/>
    <n v="0"/>
    <n v="35.191509412500004"/>
    <x v="0"/>
    <x v="0"/>
    <s v="6423VP"/>
    <s v="6423"/>
    <s v="642"/>
    <s v="VP"/>
    <x v="2"/>
    <x v="0"/>
    <x v="0"/>
    <b v="1"/>
    <x v="0"/>
    <x v="2"/>
  </r>
  <r>
    <d v="2016-01-31T00:00:00"/>
    <s v="6425CN"/>
    <s v="11221"/>
    <n v="32666287.5"/>
    <n v="0"/>
    <n v="32.666287500000003"/>
    <x v="0"/>
    <x v="0"/>
    <s v="6425CN"/>
    <s v="6425"/>
    <s v="642"/>
    <s v="CN"/>
    <x v="3"/>
    <x v="1"/>
    <x v="0"/>
    <b v="1"/>
    <x v="0"/>
    <x v="3"/>
  </r>
  <r>
    <d v="2016-01-31T00:00:00"/>
    <s v="6423CN"/>
    <s v="2423CN"/>
    <n v="30970272.375"/>
    <n v="0"/>
    <n v="30.970272375"/>
    <x v="0"/>
    <x v="0"/>
    <s v="6423CN"/>
    <s v="6423"/>
    <s v="642"/>
    <s v="CN"/>
    <x v="2"/>
    <x v="1"/>
    <x v="0"/>
    <b v="1"/>
    <x v="0"/>
    <x v="2"/>
  </r>
  <r>
    <d v="2016-01-31T00:00:00"/>
    <s v="6425CN"/>
    <s v="2424CN"/>
    <n v="26615530.462500002"/>
    <n v="0"/>
    <n v="26.615530462500001"/>
    <x v="0"/>
    <x v="0"/>
    <s v="6425CN"/>
    <s v="6425"/>
    <s v="642"/>
    <s v="CN"/>
    <x v="3"/>
    <x v="1"/>
    <x v="0"/>
    <b v="1"/>
    <x v="0"/>
    <x v="3"/>
  </r>
  <r>
    <d v="2016-01-31T00:00:00"/>
    <s v="6428VP"/>
    <s v="331VP"/>
    <n v="23362762.5"/>
    <n v="0"/>
    <n v="23.362762499999999"/>
    <x v="0"/>
    <x v="0"/>
    <s v="6428VP"/>
    <s v="6428"/>
    <s v="642"/>
    <s v="VP"/>
    <x v="6"/>
    <x v="0"/>
    <x v="0"/>
    <b v="1"/>
    <x v="0"/>
    <x v="6"/>
  </r>
  <r>
    <d v="2016-01-31T00:00:00"/>
    <s v="6423CN"/>
    <s v="2424CN"/>
    <n v="19687499.212500002"/>
    <n v="0"/>
    <n v="19.687499212500001"/>
    <x v="0"/>
    <x v="0"/>
    <s v="6423CN"/>
    <s v="6423"/>
    <s v="642"/>
    <s v="CN"/>
    <x v="2"/>
    <x v="1"/>
    <x v="0"/>
    <b v="1"/>
    <x v="0"/>
    <x v="2"/>
  </r>
  <r>
    <d v="2016-01-31T00:00:00"/>
    <s v="6424PV"/>
    <s v="2141VP"/>
    <n v="18186919.537500001"/>
    <n v="0"/>
    <n v="18.186919537500003"/>
    <x v="0"/>
    <x v="0"/>
    <s v="6424PV"/>
    <s v="6424"/>
    <s v="642"/>
    <s v="PV"/>
    <x v="7"/>
    <x v="2"/>
    <x v="0"/>
    <b v="1"/>
    <x v="0"/>
    <x v="7"/>
  </r>
  <r>
    <d v="2016-01-31T00:00:00"/>
    <s v="6429VP"/>
    <s v="1111_VP"/>
    <n v="17955000"/>
    <n v="0"/>
    <n v="17.954999999999998"/>
    <x v="0"/>
    <x v="0"/>
    <s v="6429VP"/>
    <s v="6429"/>
    <s v="642"/>
    <s v="VP"/>
    <x v="4"/>
    <x v="0"/>
    <x v="0"/>
    <b v="1"/>
    <x v="0"/>
    <x v="4"/>
  </r>
  <r>
    <d v="2016-01-31T00:00:00"/>
    <s v="6429CN"/>
    <s v="1111CN"/>
    <n v="17019450"/>
    <n v="0"/>
    <n v="17.019449999999999"/>
    <x v="0"/>
    <x v="0"/>
    <s v="6429CN"/>
    <s v="6429"/>
    <s v="642"/>
    <s v="CN"/>
    <x v="4"/>
    <x v="1"/>
    <x v="0"/>
    <b v="1"/>
    <x v="0"/>
    <x v="4"/>
  </r>
  <r>
    <d v="2016-01-31T00:00:00"/>
    <s v="6424VP"/>
    <s v="2141VP"/>
    <n v="15594666.412500001"/>
    <n v="0"/>
    <n v="15.594666412500002"/>
    <x v="0"/>
    <x v="0"/>
    <s v="6424VP"/>
    <s v="6424"/>
    <s v="642"/>
    <s v="VP"/>
    <x v="7"/>
    <x v="0"/>
    <x v="0"/>
    <b v="1"/>
    <x v="0"/>
    <x v="7"/>
  </r>
  <r>
    <d v="2016-01-31T00:00:00"/>
    <s v="6429CN"/>
    <s v="1368CN"/>
    <n v="15167250"/>
    <n v="0"/>
    <n v="15.167249999999999"/>
    <x v="0"/>
    <x v="0"/>
    <s v="6429CN"/>
    <s v="6429"/>
    <s v="642"/>
    <s v="CN"/>
    <x v="4"/>
    <x v="1"/>
    <x v="0"/>
    <b v="1"/>
    <x v="0"/>
    <x v="4"/>
  </r>
  <r>
    <d v="2016-01-31T00:00:00"/>
    <s v="6428CN"/>
    <s v="1111CN"/>
    <n v="11472063.75"/>
    <n v="0"/>
    <n v="11.47206375"/>
    <x v="0"/>
    <x v="0"/>
    <s v="6428CN"/>
    <s v="6428"/>
    <s v="642"/>
    <s v="CN"/>
    <x v="6"/>
    <x v="1"/>
    <x v="0"/>
    <b v="1"/>
    <x v="0"/>
    <x v="6"/>
  </r>
  <r>
    <d v="2016-01-31T00:00:00"/>
    <s v="6426CN"/>
    <s v="1111CN"/>
    <n v="10215450"/>
    <n v="0"/>
    <n v="10.215450000000001"/>
    <x v="0"/>
    <x v="0"/>
    <s v="6426CN"/>
    <s v="6426"/>
    <s v="642"/>
    <s v="CN"/>
    <x v="5"/>
    <x v="1"/>
    <x v="0"/>
    <b v="1"/>
    <x v="0"/>
    <x v="5"/>
  </r>
  <r>
    <d v="2016-01-31T00:00:00"/>
    <s v="6428VP"/>
    <s v="1111_VP"/>
    <n v="8847562.5"/>
    <n v="0"/>
    <n v="8.8475625000000004"/>
    <x v="0"/>
    <x v="0"/>
    <s v="6428VP"/>
    <s v="6428"/>
    <s v="642"/>
    <s v="VP"/>
    <x v="6"/>
    <x v="0"/>
    <x v="0"/>
    <b v="1"/>
    <x v="0"/>
    <x v="6"/>
  </r>
  <r>
    <d v="2016-01-31T00:00:00"/>
    <s v="6429CN"/>
    <s v="2424CN"/>
    <n v="8188547.8500000006"/>
    <n v="0"/>
    <n v="8.1885478500000008"/>
    <x v="0"/>
    <x v="0"/>
    <s v="6429CN"/>
    <s v="6429"/>
    <s v="642"/>
    <s v="CN"/>
    <x v="4"/>
    <x v="1"/>
    <x v="0"/>
    <b v="1"/>
    <x v="0"/>
    <x v="4"/>
  </r>
  <r>
    <d v="2016-01-31T00:00:00"/>
    <s v="6429PV"/>
    <s v="1111_VP"/>
    <n v="7725375"/>
    <n v="0"/>
    <n v="7.7253749999999997"/>
    <x v="0"/>
    <x v="0"/>
    <s v="6429PV"/>
    <s v="6429"/>
    <s v="642"/>
    <s v="PV"/>
    <x v="4"/>
    <x v="2"/>
    <x v="0"/>
    <b v="1"/>
    <x v="0"/>
    <x v="4"/>
  </r>
  <r>
    <d v="2016-01-31T00:00:00"/>
    <s v="6423CN"/>
    <s v="1111CN"/>
    <n v="6615000"/>
    <n v="0"/>
    <n v="6.6150000000000002"/>
    <x v="0"/>
    <x v="0"/>
    <s v="6423CN"/>
    <s v="6423"/>
    <s v="642"/>
    <s v="CN"/>
    <x v="2"/>
    <x v="1"/>
    <x v="0"/>
    <b v="1"/>
    <x v="0"/>
    <x v="2"/>
  </r>
  <r>
    <d v="2016-01-31T00:00:00"/>
    <s v="6422VP"/>
    <s v="1561VP"/>
    <n v="5872074.0750000002"/>
    <n v="0"/>
    <n v="5.8720740750000004"/>
    <x v="0"/>
    <x v="0"/>
    <s v="6422VP"/>
    <s v="6422"/>
    <s v="642"/>
    <s v="VP"/>
    <x v="8"/>
    <x v="0"/>
    <x v="0"/>
    <b v="1"/>
    <x v="0"/>
    <x v="8"/>
  </r>
  <r>
    <d v="2016-01-31T00:00:00"/>
    <s v="6421VP"/>
    <s v="3383VP"/>
    <n v="5839391.25"/>
    <n v="0"/>
    <n v="5.8393912500000003"/>
    <x v="0"/>
    <x v="0"/>
    <s v="6421VP"/>
    <s v="6421"/>
    <s v="642"/>
    <s v="VP"/>
    <x v="0"/>
    <x v="0"/>
    <x v="0"/>
    <b v="1"/>
    <x v="0"/>
    <x v="0"/>
  </r>
  <r>
    <d v="2016-01-31T00:00:00"/>
    <s v="6428VP"/>
    <s v="1368VP"/>
    <n v="5513838.75"/>
    <n v="0"/>
    <n v="5.5138387499999997"/>
    <x v="0"/>
    <x v="0"/>
    <s v="6428VP"/>
    <s v="6428"/>
    <s v="642"/>
    <s v="VP"/>
    <x v="6"/>
    <x v="0"/>
    <x v="0"/>
    <b v="1"/>
    <x v="0"/>
    <x v="6"/>
  </r>
  <r>
    <d v="2016-01-31T00:00:00"/>
    <s v="6423TD"/>
    <s v="2424CN"/>
    <n v="5417607.0375000006"/>
    <n v="0"/>
    <n v="5.4176070375000007"/>
    <x v="0"/>
    <x v="0"/>
    <s v="6423TD"/>
    <s v="6423"/>
    <s v="642"/>
    <s v="TD"/>
    <x v="2"/>
    <x v="3"/>
    <x v="0"/>
    <b v="1"/>
    <x v="0"/>
    <x v="2"/>
  </r>
  <r>
    <d v="2016-01-31T00:00:00"/>
    <s v="6426VP"/>
    <s v="1111_VP"/>
    <n v="4885650"/>
    <n v="0"/>
    <n v="4.88565"/>
    <x v="0"/>
    <x v="0"/>
    <s v="6426VP"/>
    <s v="6426"/>
    <s v="642"/>
    <s v="VP"/>
    <x v="5"/>
    <x v="0"/>
    <x v="0"/>
    <b v="1"/>
    <x v="0"/>
    <x v="5"/>
  </r>
  <r>
    <d v="2016-01-31T00:00:00"/>
    <s v="6423VP"/>
    <s v="141VP"/>
    <n v="4226512.5"/>
    <n v="0"/>
    <n v="4.2265125000000001"/>
    <x v="0"/>
    <x v="0"/>
    <s v="6423VP"/>
    <s v="6423"/>
    <s v="642"/>
    <s v="VP"/>
    <x v="2"/>
    <x v="0"/>
    <x v="0"/>
    <b v="1"/>
    <x v="0"/>
    <x v="2"/>
  </r>
  <r>
    <d v="2016-01-31T00:00:00"/>
    <s v="6423PV"/>
    <s v="2422VP"/>
    <n v="4021565.625"/>
    <n v="0"/>
    <n v="4.021565625"/>
    <x v="0"/>
    <x v="0"/>
    <s v="6423PV"/>
    <s v="6423"/>
    <s v="642"/>
    <s v="PV"/>
    <x v="2"/>
    <x v="2"/>
    <x v="0"/>
    <b v="1"/>
    <x v="0"/>
    <x v="2"/>
  </r>
  <r>
    <d v="2016-01-31T00:00:00"/>
    <s v="6429CN"/>
    <s v="1111CQ"/>
    <n v="1920884.9625000001"/>
    <n v="0"/>
    <n v="1.9208849625000002"/>
    <x v="0"/>
    <x v="0"/>
    <s v="6429CN"/>
    <s v="6429"/>
    <s v="642"/>
    <s v="CN"/>
    <x v="4"/>
    <x v="1"/>
    <x v="0"/>
    <b v="1"/>
    <x v="0"/>
    <x v="4"/>
  </r>
  <r>
    <d v="2016-01-31T00:00:00"/>
    <s v="6423PV"/>
    <s v="1111_VP"/>
    <n v="1698637.5"/>
    <n v="0"/>
    <n v="1.6986375"/>
    <x v="0"/>
    <x v="0"/>
    <s v="6423PV"/>
    <s v="6423"/>
    <s v="642"/>
    <s v="PV"/>
    <x v="2"/>
    <x v="2"/>
    <x v="0"/>
    <b v="1"/>
    <x v="0"/>
    <x v="2"/>
  </r>
  <r>
    <d v="2016-01-31T00:00:00"/>
    <s v="6426CN"/>
    <s v="1368CN"/>
    <n v="1445772.0374999999"/>
    <n v="0"/>
    <n v="1.4457720374999998"/>
    <x v="0"/>
    <x v="0"/>
    <s v="6426CN"/>
    <s v="6426"/>
    <s v="642"/>
    <s v="CN"/>
    <x v="5"/>
    <x v="1"/>
    <x v="0"/>
    <b v="1"/>
    <x v="0"/>
    <x v="5"/>
  </r>
  <r>
    <d v="2016-01-31T00:00:00"/>
    <s v="6429CN"/>
    <s v="11222"/>
    <n v="395151.75"/>
    <n v="0"/>
    <n v="0.39515175000000002"/>
    <x v="0"/>
    <x v="0"/>
    <s v="6429CN"/>
    <s v="6429"/>
    <s v="642"/>
    <s v="CN"/>
    <x v="4"/>
    <x v="1"/>
    <x v="0"/>
    <b v="1"/>
    <x v="0"/>
    <x v="4"/>
  </r>
  <r>
    <d v="2016-01-31T00:00:00"/>
    <s v="6429VP"/>
    <s v="11212"/>
    <n v="333939.375"/>
    <n v="0"/>
    <n v="0.33393937499999998"/>
    <x v="0"/>
    <x v="0"/>
    <s v="6429VP"/>
    <s v="6429"/>
    <s v="642"/>
    <s v="VP"/>
    <x v="4"/>
    <x v="0"/>
    <x v="0"/>
    <b v="1"/>
    <x v="0"/>
    <x v="4"/>
  </r>
  <r>
    <d v="2016-01-31T00:00:00"/>
    <s v="6429CN"/>
    <s v="11212CN"/>
    <n v="311850"/>
    <n v="0"/>
    <n v="0.31185000000000002"/>
    <x v="0"/>
    <x v="0"/>
    <s v="6429CN"/>
    <s v="6429"/>
    <s v="642"/>
    <s v="CN"/>
    <x v="4"/>
    <x v="1"/>
    <x v="0"/>
    <b v="1"/>
    <x v="0"/>
    <x v="4"/>
  </r>
  <r>
    <d v="2016-01-31T00:00:00"/>
    <s v="6429VP"/>
    <s v="11211VP"/>
    <n v="155925"/>
    <n v="0"/>
    <n v="0.15592500000000001"/>
    <x v="0"/>
    <x v="0"/>
    <s v="6429VP"/>
    <s v="6429"/>
    <s v="642"/>
    <s v="VP"/>
    <x v="4"/>
    <x v="0"/>
    <x v="0"/>
    <b v="1"/>
    <x v="0"/>
    <x v="4"/>
  </r>
  <r>
    <d v="2016-01-31T00:00:00"/>
    <s v="6429CN"/>
    <s v="11221"/>
    <n v="109147.5"/>
    <n v="0"/>
    <n v="0.10914749999999999"/>
    <x v="0"/>
    <x v="0"/>
    <s v="6429CN"/>
    <s v="6429"/>
    <s v="642"/>
    <s v="CN"/>
    <x v="4"/>
    <x v="1"/>
    <x v="0"/>
    <b v="1"/>
    <x v="0"/>
    <x v="4"/>
  </r>
  <r>
    <d v="2016-02-28T00:00:00"/>
    <s v="6421VP"/>
    <s v="3341VP"/>
    <n v="451241225.32500005"/>
    <n v="0"/>
    <n v="451.24122532500007"/>
    <x v="1"/>
    <x v="0"/>
    <s v="6421VP"/>
    <s v="6421"/>
    <s v="642"/>
    <s v="VP"/>
    <x v="0"/>
    <x v="0"/>
    <x v="0"/>
    <b v="1"/>
    <x v="0"/>
    <x v="0"/>
  </r>
  <r>
    <d v="2016-02-28T00:00:00"/>
    <s v="6429VP"/>
    <s v="1111_VP"/>
    <n v="375584467.5"/>
    <n v="0"/>
    <n v="375.58446750000002"/>
    <x v="1"/>
    <x v="0"/>
    <s v="6429VP"/>
    <s v="6429"/>
    <s v="642"/>
    <s v="VP"/>
    <x v="4"/>
    <x v="0"/>
    <x v="0"/>
    <b v="1"/>
    <x v="0"/>
    <x v="4"/>
  </r>
  <r>
    <d v="2016-02-28T00:00:00"/>
    <s v="6421CN"/>
    <s v="3341CN"/>
    <n v="303281094.60000002"/>
    <n v="0"/>
    <n v="303.28109460000002"/>
    <x v="1"/>
    <x v="0"/>
    <s v="6421CN"/>
    <s v="6421"/>
    <s v="642"/>
    <s v="CN"/>
    <x v="0"/>
    <x v="1"/>
    <x v="0"/>
    <b v="1"/>
    <x v="0"/>
    <x v="0"/>
  </r>
  <r>
    <d v="2016-02-28T00:00:00"/>
    <s v="6427CN"/>
    <s v="2424CN"/>
    <n v="99569250"/>
    <n v="0"/>
    <n v="99.569249999999997"/>
    <x v="1"/>
    <x v="0"/>
    <s v="6427CN"/>
    <s v="6427"/>
    <s v="642"/>
    <s v="CN"/>
    <x v="1"/>
    <x v="1"/>
    <x v="0"/>
    <b v="1"/>
    <x v="0"/>
    <x v="1"/>
  </r>
  <r>
    <d v="2016-02-28T00:00:00"/>
    <s v="6429TD"/>
    <s v="1368CN"/>
    <n v="97564376.25"/>
    <n v="0"/>
    <n v="97.564376249999995"/>
    <x v="1"/>
    <x v="0"/>
    <s v="6429TD"/>
    <s v="6429"/>
    <s v="642"/>
    <s v="TD"/>
    <x v="4"/>
    <x v="3"/>
    <x v="0"/>
    <b v="1"/>
    <x v="0"/>
    <x v="4"/>
  </r>
  <r>
    <d v="2016-02-28T00:00:00"/>
    <s v="6427VP"/>
    <s v="331VP"/>
    <n v="88866112.5"/>
    <n v="0"/>
    <n v="88.8661125"/>
    <x v="1"/>
    <x v="0"/>
    <s v="6427VP"/>
    <s v="6427"/>
    <s v="642"/>
    <s v="VP"/>
    <x v="1"/>
    <x v="0"/>
    <x v="0"/>
    <b v="1"/>
    <x v="0"/>
    <x v="1"/>
  </r>
  <r>
    <d v="2016-02-28T00:00:00"/>
    <s v="6423VP"/>
    <s v="2422VP"/>
    <n v="82023314.175000012"/>
    <n v="0"/>
    <n v="82.02331417500001"/>
    <x v="1"/>
    <x v="0"/>
    <s v="6423VP"/>
    <s v="6423"/>
    <s v="642"/>
    <s v="VP"/>
    <x v="2"/>
    <x v="0"/>
    <x v="0"/>
    <b v="1"/>
    <x v="0"/>
    <x v="2"/>
  </r>
  <r>
    <d v="2016-02-28T00:00:00"/>
    <s v="6423CN"/>
    <s v="2423CN"/>
    <n v="78312489.75"/>
    <n v="0"/>
    <n v="78.312489749999997"/>
    <x v="1"/>
    <x v="0"/>
    <s v="6423CN"/>
    <s v="6423"/>
    <s v="642"/>
    <s v="CN"/>
    <x v="2"/>
    <x v="1"/>
    <x v="0"/>
    <b v="1"/>
    <x v="0"/>
    <x v="2"/>
  </r>
  <r>
    <d v="2016-02-28T00:00:00"/>
    <s v="6421TN"/>
    <s v="1111_VP"/>
    <n v="61709175.000000015"/>
    <n v="0"/>
    <n v="61.709175000000016"/>
    <x v="1"/>
    <x v="0"/>
    <s v="6421TN"/>
    <s v="6421"/>
    <s v="642"/>
    <s v="PV"/>
    <x v="0"/>
    <x v="2"/>
    <x v="0"/>
    <b v="1"/>
    <x v="0"/>
    <x v="0"/>
  </r>
  <r>
    <d v="2016-02-28T00:00:00"/>
    <s v="6429PV"/>
    <s v="331VP"/>
    <n v="60764467.500000015"/>
    <n v="0"/>
    <n v="60.764467500000016"/>
    <x v="1"/>
    <x v="0"/>
    <s v="6429PV"/>
    <s v="6429"/>
    <s v="642"/>
    <s v="PV"/>
    <x v="4"/>
    <x v="2"/>
    <x v="0"/>
    <b v="1"/>
    <x v="0"/>
    <x v="4"/>
  </r>
  <r>
    <d v="2016-02-28T00:00:00"/>
    <s v="6427PV"/>
    <s v="331VP"/>
    <n v="57369262.500000015"/>
    <n v="0"/>
    <n v="57.369262500000012"/>
    <x v="1"/>
    <x v="0"/>
    <s v="6427PV"/>
    <s v="6427"/>
    <s v="642"/>
    <s v="PV"/>
    <x v="1"/>
    <x v="2"/>
    <x v="0"/>
    <b v="1"/>
    <x v="0"/>
    <x v="1"/>
  </r>
  <r>
    <d v="2016-02-28T00:00:00"/>
    <s v="6429VP"/>
    <s v="2422VP"/>
    <n v="46602188.325000003"/>
    <n v="0"/>
    <n v="46.602188325"/>
    <x v="1"/>
    <x v="0"/>
    <s v="6429VP"/>
    <s v="6429"/>
    <s v="642"/>
    <s v="VP"/>
    <x v="4"/>
    <x v="0"/>
    <x v="0"/>
    <b v="1"/>
    <x v="0"/>
    <x v="4"/>
  </r>
  <r>
    <d v="2016-02-28T00:00:00"/>
    <s v="6429VP"/>
    <s v="331VP"/>
    <n v="44746730.325000003"/>
    <n v="0"/>
    <n v="44.746730325000001"/>
    <x v="1"/>
    <x v="0"/>
    <s v="6429VP"/>
    <s v="6429"/>
    <s v="642"/>
    <s v="VP"/>
    <x v="4"/>
    <x v="0"/>
    <x v="0"/>
    <b v="1"/>
    <x v="0"/>
    <x v="4"/>
  </r>
  <r>
    <d v="2016-02-28T00:00:00"/>
    <s v="6423VP"/>
    <s v="2421VP"/>
    <n v="44364483.900000006"/>
    <n v="0"/>
    <n v="44.364483900000003"/>
    <x v="1"/>
    <x v="0"/>
    <s v="6423VP"/>
    <s v="6423"/>
    <s v="642"/>
    <s v="VP"/>
    <x v="2"/>
    <x v="0"/>
    <x v="0"/>
    <b v="1"/>
    <x v="0"/>
    <x v="2"/>
  </r>
  <r>
    <d v="2016-02-28T00:00:00"/>
    <s v="6428VP"/>
    <s v="331VP"/>
    <n v="34579462.500000007"/>
    <n v="0"/>
    <n v="34.579462500000005"/>
    <x v="1"/>
    <x v="0"/>
    <s v="6428VP"/>
    <s v="6428"/>
    <s v="642"/>
    <s v="VP"/>
    <x v="6"/>
    <x v="0"/>
    <x v="0"/>
    <b v="1"/>
    <x v="0"/>
    <x v="6"/>
  </r>
  <r>
    <d v="2016-02-28T00:00:00"/>
    <s v="6428VP"/>
    <s v="1111_VP"/>
    <n v="33355575.000000007"/>
    <n v="0"/>
    <n v="33.355575000000009"/>
    <x v="1"/>
    <x v="0"/>
    <s v="6428VP"/>
    <s v="6428"/>
    <s v="642"/>
    <s v="VP"/>
    <x v="6"/>
    <x v="0"/>
    <x v="0"/>
    <b v="1"/>
    <x v="0"/>
    <x v="6"/>
  </r>
  <r>
    <d v="2016-02-28T00:00:00"/>
    <s v="6428CN"/>
    <s v="1368CN"/>
    <n v="30937500.000000007"/>
    <n v="0"/>
    <n v="30.937500000000007"/>
    <x v="1"/>
    <x v="0"/>
    <s v="6428CN"/>
    <s v="6428"/>
    <s v="642"/>
    <s v="CN"/>
    <x v="6"/>
    <x v="1"/>
    <x v="0"/>
    <b v="1"/>
    <x v="0"/>
    <x v="6"/>
  </r>
  <r>
    <d v="2016-02-28T00:00:00"/>
    <s v="6425CN"/>
    <s v="2424CN"/>
    <n v="27882936.675000004"/>
    <n v="0"/>
    <n v="27.882936675000003"/>
    <x v="1"/>
    <x v="0"/>
    <s v="6425CN"/>
    <s v="6425"/>
    <s v="642"/>
    <s v="CN"/>
    <x v="3"/>
    <x v="1"/>
    <x v="0"/>
    <b v="1"/>
    <x v="0"/>
    <x v="3"/>
  </r>
  <r>
    <d v="2016-02-28T00:00:00"/>
    <s v="6429PV"/>
    <s v="1111_VP"/>
    <n v="26366175.000000007"/>
    <n v="0"/>
    <n v="26.366175000000009"/>
    <x v="1"/>
    <x v="0"/>
    <s v="6429PV"/>
    <s v="6429"/>
    <s v="642"/>
    <s v="PV"/>
    <x v="4"/>
    <x v="2"/>
    <x v="0"/>
    <b v="1"/>
    <x v="0"/>
    <x v="4"/>
  </r>
  <r>
    <d v="2016-02-28T00:00:00"/>
    <s v="6426CN"/>
    <s v="1111CN"/>
    <n v="26262225.000000007"/>
    <n v="0"/>
    <n v="26.262225000000008"/>
    <x v="1"/>
    <x v="0"/>
    <s v="6426CN"/>
    <s v="6426"/>
    <s v="642"/>
    <s v="CN"/>
    <x v="5"/>
    <x v="1"/>
    <x v="0"/>
    <b v="1"/>
    <x v="0"/>
    <x v="5"/>
  </r>
  <r>
    <d v="2016-02-28T00:00:00"/>
    <s v="6423CN"/>
    <s v="2424CN"/>
    <n v="20624999.175000001"/>
    <n v="0"/>
    <n v="20.624999174999999"/>
    <x v="1"/>
    <x v="0"/>
    <s v="6423CN"/>
    <s v="6423"/>
    <s v="642"/>
    <s v="CN"/>
    <x v="2"/>
    <x v="1"/>
    <x v="0"/>
    <b v="1"/>
    <x v="0"/>
    <x v="2"/>
  </r>
  <r>
    <d v="2016-02-28T00:00:00"/>
    <s v="6424PV"/>
    <s v="2141VP"/>
    <n v="19052963.325000003"/>
    <n v="0"/>
    <n v="19.052963325000004"/>
    <x v="1"/>
    <x v="0"/>
    <s v="6424PV"/>
    <s v="6424"/>
    <s v="642"/>
    <s v="PV"/>
    <x v="7"/>
    <x v="2"/>
    <x v="0"/>
    <b v="1"/>
    <x v="0"/>
    <x v="7"/>
  </r>
  <r>
    <d v="2016-02-28T00:00:00"/>
    <s v="6426PV"/>
    <s v="1111_VP"/>
    <n v="17822475.000000004"/>
    <n v="0"/>
    <n v="17.822475000000004"/>
    <x v="1"/>
    <x v="0"/>
    <s v="6426PV"/>
    <s v="6426"/>
    <s v="642"/>
    <s v="PV"/>
    <x v="5"/>
    <x v="2"/>
    <x v="0"/>
    <b v="1"/>
    <x v="0"/>
    <x v="5"/>
  </r>
  <r>
    <d v="2016-02-28T00:00:00"/>
    <s v="6424VP"/>
    <s v="2141VP"/>
    <n v="16337269.575000001"/>
    <n v="0"/>
    <n v="16.337269575000001"/>
    <x v="1"/>
    <x v="0"/>
    <s v="6424VP"/>
    <s v="6424"/>
    <s v="642"/>
    <s v="VP"/>
    <x v="7"/>
    <x v="0"/>
    <x v="0"/>
    <b v="1"/>
    <x v="0"/>
    <x v="7"/>
  </r>
  <r>
    <d v="2016-02-28T00:00:00"/>
    <s v="6426VP"/>
    <s v="331VP"/>
    <n v="11876304.825000001"/>
    <n v="0"/>
    <n v="11.876304825000002"/>
    <x v="1"/>
    <x v="0"/>
    <s v="6426VP"/>
    <s v="6426"/>
    <s v="642"/>
    <s v="VP"/>
    <x v="5"/>
    <x v="0"/>
    <x v="0"/>
    <b v="1"/>
    <x v="0"/>
    <x v="5"/>
  </r>
  <r>
    <d v="2016-02-28T00:00:00"/>
    <s v="6422VP"/>
    <s v="1561VP"/>
    <n v="9997805.0700000003"/>
    <n v="0"/>
    <n v="9.9978050700000001"/>
    <x v="1"/>
    <x v="0"/>
    <s v="6422VP"/>
    <s v="6422"/>
    <s v="642"/>
    <s v="VP"/>
    <x v="8"/>
    <x v="0"/>
    <x v="0"/>
    <b v="1"/>
    <x v="0"/>
    <x v="8"/>
  </r>
  <r>
    <d v="2016-02-28T00:00:00"/>
    <s v="6429CN"/>
    <s v="2424CN"/>
    <n v="8578478.7000000011"/>
    <n v="0"/>
    <n v="8.5784787000000016"/>
    <x v="1"/>
    <x v="0"/>
    <s v="6429CN"/>
    <s v="6429"/>
    <s v="642"/>
    <s v="CN"/>
    <x v="4"/>
    <x v="1"/>
    <x v="0"/>
    <b v="1"/>
    <x v="0"/>
    <x v="4"/>
  </r>
  <r>
    <d v="2016-02-28T00:00:00"/>
    <s v="6421VP"/>
    <s v="1111_VP"/>
    <n v="7089107.8500000006"/>
    <n v="0"/>
    <n v="7.0891078500000004"/>
    <x v="1"/>
    <x v="0"/>
    <s v="6421VP"/>
    <s v="6421"/>
    <s v="642"/>
    <s v="VP"/>
    <x v="0"/>
    <x v="0"/>
    <x v="0"/>
    <b v="1"/>
    <x v="0"/>
    <x v="0"/>
  </r>
  <r>
    <d v="2016-02-28T00:00:00"/>
    <s v="6422VP"/>
    <s v="331VP"/>
    <n v="6986504.2500000019"/>
    <n v="0"/>
    <n v="6.9865042500000021"/>
    <x v="1"/>
    <x v="0"/>
    <s v="6422VP"/>
    <s v="6422"/>
    <s v="642"/>
    <s v="VP"/>
    <x v="8"/>
    <x v="0"/>
    <x v="0"/>
    <b v="1"/>
    <x v="0"/>
    <x v="8"/>
  </r>
  <r>
    <d v="2016-02-28T00:00:00"/>
    <s v="6423PV"/>
    <s v="2422VP"/>
    <n v="6175538.3250000002"/>
    <n v="0"/>
    <n v="6.1755383249999998"/>
    <x v="1"/>
    <x v="0"/>
    <s v="6423PV"/>
    <s v="6423"/>
    <s v="642"/>
    <s v="PV"/>
    <x v="2"/>
    <x v="2"/>
    <x v="0"/>
    <b v="1"/>
    <x v="0"/>
    <x v="2"/>
  </r>
  <r>
    <d v="2016-02-28T00:00:00"/>
    <s v="6425CN"/>
    <s v="11221"/>
    <n v="6088500"/>
    <n v="0"/>
    <n v="6.0884999999999998"/>
    <x v="1"/>
    <x v="0"/>
    <s v="6425CN"/>
    <s v="6425"/>
    <s v="642"/>
    <s v="CN"/>
    <x v="3"/>
    <x v="1"/>
    <x v="0"/>
    <b v="1"/>
    <x v="0"/>
    <x v="3"/>
  </r>
  <r>
    <d v="2016-02-28T00:00:00"/>
    <s v="6425VP"/>
    <s v="1368VP"/>
    <n v="6088500"/>
    <n v="0"/>
    <n v="6.0884999999999998"/>
    <x v="1"/>
    <x v="0"/>
    <s v="6425VP"/>
    <s v="6425"/>
    <s v="642"/>
    <s v="VP"/>
    <x v="3"/>
    <x v="0"/>
    <x v="0"/>
    <b v="1"/>
    <x v="0"/>
    <x v="3"/>
  </r>
  <r>
    <d v="2016-02-28T00:00:00"/>
    <s v="6429CN"/>
    <s v="11212CN"/>
    <n v="5947783.875"/>
    <n v="0"/>
    <n v="5.9477838749999998"/>
    <x v="1"/>
    <x v="0"/>
    <s v="6429CN"/>
    <s v="6429"/>
    <s v="642"/>
    <s v="CN"/>
    <x v="4"/>
    <x v="1"/>
    <x v="0"/>
    <b v="1"/>
    <x v="0"/>
    <x v="4"/>
  </r>
  <r>
    <d v="2016-02-28T00:00:00"/>
    <s v="6423TD"/>
    <s v="2424CN"/>
    <n v="5675588.3250000002"/>
    <n v="0"/>
    <n v="5.6755883250000005"/>
    <x v="1"/>
    <x v="0"/>
    <s v="6423TD"/>
    <s v="6423"/>
    <s v="642"/>
    <s v="TD"/>
    <x v="2"/>
    <x v="3"/>
    <x v="0"/>
    <b v="1"/>
    <x v="0"/>
    <x v="2"/>
  </r>
  <r>
    <d v="2016-02-28T00:00:00"/>
    <s v="6426VP"/>
    <s v="1111_VP"/>
    <n v="5271750"/>
    <n v="0"/>
    <n v="5.2717499999999999"/>
    <x v="1"/>
    <x v="0"/>
    <s v="6426VP"/>
    <s v="6426"/>
    <s v="642"/>
    <s v="VP"/>
    <x v="5"/>
    <x v="0"/>
    <x v="0"/>
    <b v="1"/>
    <x v="0"/>
    <x v="5"/>
  </r>
  <r>
    <d v="2016-02-28T00:00:00"/>
    <s v="6421VP"/>
    <s v="3383VP"/>
    <n v="4078305.0000000009"/>
    <n v="0"/>
    <n v="4.0783050000000012"/>
    <x v="1"/>
    <x v="0"/>
    <s v="6421VP"/>
    <s v="6421"/>
    <s v="642"/>
    <s v="VP"/>
    <x v="0"/>
    <x v="0"/>
    <x v="0"/>
    <b v="1"/>
    <x v="0"/>
    <x v="0"/>
  </r>
  <r>
    <d v="2016-02-28T00:00:00"/>
    <s v="6429CN"/>
    <s v="1111CN"/>
    <n v="3989700.0000000009"/>
    <n v="0"/>
    <n v="3.9897000000000009"/>
    <x v="1"/>
    <x v="0"/>
    <s v="6429CN"/>
    <s v="6429"/>
    <s v="642"/>
    <s v="CN"/>
    <x v="4"/>
    <x v="1"/>
    <x v="0"/>
    <b v="1"/>
    <x v="0"/>
    <x v="4"/>
  </r>
  <r>
    <d v="2016-02-28T00:00:00"/>
    <s v="6423VP"/>
    <s v="1111_VP"/>
    <n v="3979800.0000000009"/>
    <n v="0"/>
    <n v="3.9798000000000009"/>
    <x v="1"/>
    <x v="0"/>
    <s v="6423VP"/>
    <s v="6423"/>
    <s v="642"/>
    <s v="VP"/>
    <x v="2"/>
    <x v="0"/>
    <x v="0"/>
    <b v="1"/>
    <x v="0"/>
    <x v="2"/>
  </r>
  <r>
    <d v="2016-02-28T00:00:00"/>
    <s v="6429VP"/>
    <s v="3341VP"/>
    <n v="1284525"/>
    <n v="0"/>
    <n v="1.2845249999999999"/>
    <x v="1"/>
    <x v="0"/>
    <s v="6429VP"/>
    <s v="6429"/>
    <s v="642"/>
    <s v="VP"/>
    <x v="4"/>
    <x v="0"/>
    <x v="0"/>
    <b v="1"/>
    <x v="0"/>
    <x v="4"/>
  </r>
  <r>
    <d v="2016-02-28T00:00:00"/>
    <s v="6426CN"/>
    <s v="1368CN"/>
    <n v="1247637.6000000001"/>
    <n v="0"/>
    <n v="1.2476376"/>
    <x v="1"/>
    <x v="0"/>
    <s v="6426CN"/>
    <s v="6426"/>
    <s v="642"/>
    <s v="CN"/>
    <x v="5"/>
    <x v="1"/>
    <x v="0"/>
    <b v="1"/>
    <x v="0"/>
    <x v="5"/>
  </r>
  <r>
    <d v="2016-02-28T00:00:00"/>
    <s v="6429CN"/>
    <s v="11222"/>
    <n v="1038267.4500000001"/>
    <n v="0"/>
    <n v="1.03826745"/>
    <x v="1"/>
    <x v="0"/>
    <s v="6429CN"/>
    <s v="6429"/>
    <s v="642"/>
    <s v="CN"/>
    <x v="4"/>
    <x v="1"/>
    <x v="0"/>
    <b v="1"/>
    <x v="0"/>
    <x v="4"/>
  </r>
  <r>
    <d v="2016-02-28T00:00:00"/>
    <s v="6429VP"/>
    <s v="11211VP"/>
    <n v="405900.00000000012"/>
    <n v="0"/>
    <n v="0.40590000000000009"/>
    <x v="1"/>
    <x v="0"/>
    <s v="6429VP"/>
    <s v="6429"/>
    <s v="642"/>
    <s v="VP"/>
    <x v="4"/>
    <x v="0"/>
    <x v="0"/>
    <b v="1"/>
    <x v="0"/>
    <x v="4"/>
  </r>
  <r>
    <d v="2016-02-28T00:00:00"/>
    <s v="6422CN"/>
    <s v="1561CQ"/>
    <n v="398507.17500000005"/>
    <n v="0"/>
    <n v="0.39850717500000005"/>
    <x v="1"/>
    <x v="0"/>
    <s v="6422CN"/>
    <s v="6422"/>
    <s v="642"/>
    <s v="CN"/>
    <x v="8"/>
    <x v="1"/>
    <x v="0"/>
    <b v="1"/>
    <x v="0"/>
    <x v="8"/>
  </r>
  <r>
    <d v="2016-02-28T00:00:00"/>
    <s v="6429VP"/>
    <s v="11212"/>
    <n v="254172.60000000003"/>
    <n v="0"/>
    <n v="0.25417260000000003"/>
    <x v="1"/>
    <x v="0"/>
    <s v="6429VP"/>
    <s v="6429"/>
    <s v="642"/>
    <s v="VP"/>
    <x v="4"/>
    <x v="0"/>
    <x v="0"/>
    <b v="1"/>
    <x v="0"/>
    <x v="4"/>
  </r>
  <r>
    <d v="2016-02-28T00:00:00"/>
    <s v="6429CN"/>
    <s v="11221"/>
    <n v="117067.50000000003"/>
    <n v="0"/>
    <n v="0.11706750000000003"/>
    <x v="1"/>
    <x v="0"/>
    <s v="6429CN"/>
    <s v="6429"/>
    <s v="642"/>
    <s v="CN"/>
    <x v="4"/>
    <x v="1"/>
    <x v="0"/>
    <b v="1"/>
    <x v="0"/>
    <x v="4"/>
  </r>
  <r>
    <d v="2016-03-31T00:00:00"/>
    <s v="6421VP"/>
    <s v="3341VP"/>
    <n v="471845481.80175"/>
    <n v="0"/>
    <n v="471.84548180175"/>
    <x v="2"/>
    <x v="0"/>
    <s v="6421VP"/>
    <s v="6421"/>
    <s v="642"/>
    <s v="VP"/>
    <x v="0"/>
    <x v="0"/>
    <x v="0"/>
    <b v="1"/>
    <x v="0"/>
    <x v="0"/>
  </r>
  <r>
    <d v="2016-03-31T00:00:00"/>
    <s v="6421CN"/>
    <s v="3341CN"/>
    <n v="310529631.06900001"/>
    <n v="0"/>
    <n v="310.529631069"/>
    <x v="2"/>
    <x v="0"/>
    <s v="6421CN"/>
    <s v="6421"/>
    <s v="642"/>
    <s v="CN"/>
    <x v="0"/>
    <x v="1"/>
    <x v="0"/>
    <b v="1"/>
    <x v="0"/>
    <x v="0"/>
  </r>
  <r>
    <d v="2016-03-31T00:00:00"/>
    <s v="6423CN"/>
    <s v="2423CN"/>
    <n v="179079956.433"/>
    <n v="0"/>
    <n v="179.07995643300001"/>
    <x v="2"/>
    <x v="0"/>
    <s v="6423CN"/>
    <s v="6423"/>
    <s v="642"/>
    <s v="CN"/>
    <x v="2"/>
    <x v="1"/>
    <x v="0"/>
    <b v="1"/>
    <x v="0"/>
    <x v="2"/>
  </r>
  <r>
    <d v="2016-03-31T00:00:00"/>
    <s v="6428CN"/>
    <s v="1368CN"/>
    <n v="116682646.5"/>
    <n v="0"/>
    <n v="116.6826465"/>
    <x v="2"/>
    <x v="0"/>
    <s v="6428CN"/>
    <s v="6428"/>
    <s v="642"/>
    <s v="CN"/>
    <x v="6"/>
    <x v="1"/>
    <x v="0"/>
    <b v="1"/>
    <x v="0"/>
    <x v="6"/>
  </r>
  <r>
    <d v="2016-03-31T00:00:00"/>
    <s v="6428VP"/>
    <s v="331VP"/>
    <n v="107628648.75"/>
    <n v="0"/>
    <n v="107.62864875"/>
    <x v="2"/>
    <x v="0"/>
    <s v="6428VP"/>
    <s v="6428"/>
    <s v="642"/>
    <s v="VP"/>
    <x v="6"/>
    <x v="0"/>
    <x v="0"/>
    <b v="1"/>
    <x v="0"/>
    <x v="6"/>
  </r>
  <r>
    <d v="2016-03-31T00:00:00"/>
    <s v="6429TD"/>
    <s v="1368CN"/>
    <n v="90558853.875"/>
    <n v="0"/>
    <n v="90.558853874999997"/>
    <x v="2"/>
    <x v="0"/>
    <s v="6429TD"/>
    <s v="6429"/>
    <s v="642"/>
    <s v="TD"/>
    <x v="4"/>
    <x v="3"/>
    <x v="0"/>
    <b v="1"/>
    <x v="0"/>
    <x v="4"/>
  </r>
  <r>
    <d v="2016-03-31T00:00:00"/>
    <s v="6427CN"/>
    <s v="2424CN"/>
    <n v="89340772.5"/>
    <n v="0"/>
    <n v="89.3407725"/>
    <x v="2"/>
    <x v="0"/>
    <s v="6427CN"/>
    <s v="6427"/>
    <s v="642"/>
    <s v="CN"/>
    <x v="1"/>
    <x v="1"/>
    <x v="0"/>
    <b v="1"/>
    <x v="0"/>
    <x v="1"/>
  </r>
  <r>
    <d v="2016-03-31T00:00:00"/>
    <s v="6421TN"/>
    <s v="1111_VP"/>
    <n v="88685651.25"/>
    <n v="0"/>
    <n v="88.685651250000006"/>
    <x v="2"/>
    <x v="0"/>
    <s v="6421TN"/>
    <s v="6421"/>
    <s v="642"/>
    <s v="PV"/>
    <x v="0"/>
    <x v="2"/>
    <x v="0"/>
    <b v="1"/>
    <x v="0"/>
    <x v="0"/>
  </r>
  <r>
    <d v="2016-03-31T00:00:00"/>
    <s v="6427VP"/>
    <s v="331VP"/>
    <n v="79737139.125"/>
    <n v="0"/>
    <n v="79.737139124999999"/>
    <x v="2"/>
    <x v="0"/>
    <s v="6427VP"/>
    <s v="6427"/>
    <s v="642"/>
    <s v="VP"/>
    <x v="1"/>
    <x v="0"/>
    <x v="0"/>
    <b v="1"/>
    <x v="0"/>
    <x v="1"/>
  </r>
  <r>
    <d v="2016-03-31T00:00:00"/>
    <s v="6423VP"/>
    <s v="2422VP"/>
    <n v="73597282.809750006"/>
    <n v="0"/>
    <n v="73.597282809750013"/>
    <x v="2"/>
    <x v="0"/>
    <s v="6423VP"/>
    <s v="6423"/>
    <s v="642"/>
    <s v="VP"/>
    <x v="2"/>
    <x v="0"/>
    <x v="0"/>
    <b v="1"/>
    <x v="0"/>
    <x v="2"/>
  </r>
  <r>
    <d v="2016-03-31T00:00:00"/>
    <s v="6429VP"/>
    <s v="331VP"/>
    <n v="65222221.632750005"/>
    <n v="0"/>
    <n v="65.222221632750006"/>
    <x v="2"/>
    <x v="0"/>
    <s v="6429VP"/>
    <s v="6429"/>
    <s v="642"/>
    <s v="VP"/>
    <x v="4"/>
    <x v="0"/>
    <x v="0"/>
    <b v="1"/>
    <x v="0"/>
    <x v="4"/>
  </r>
  <r>
    <d v="2016-03-31T00:00:00"/>
    <s v="6425CN"/>
    <s v="11221"/>
    <n v="62811693"/>
    <n v="0"/>
    <n v="62.811692999999998"/>
    <x v="2"/>
    <x v="0"/>
    <s v="6425CN"/>
    <s v="6425"/>
    <s v="642"/>
    <s v="CN"/>
    <x v="3"/>
    <x v="1"/>
    <x v="0"/>
    <b v="1"/>
    <x v="0"/>
    <x v="3"/>
  </r>
  <r>
    <d v="2016-03-31T00:00:00"/>
    <s v="6425VP"/>
    <s v="1368VP"/>
    <n v="62811693"/>
    <n v="0"/>
    <n v="62.811692999999998"/>
    <x v="2"/>
    <x v="0"/>
    <s v="6425VP"/>
    <s v="6425"/>
    <s v="642"/>
    <s v="VP"/>
    <x v="3"/>
    <x v="0"/>
    <x v="0"/>
    <b v="1"/>
    <x v="0"/>
    <x v="3"/>
  </r>
  <r>
    <d v="2016-03-31T00:00:00"/>
    <s v="6427PV"/>
    <s v="331VP"/>
    <n v="51475874.625"/>
    <n v="0"/>
    <n v="51.475874625000003"/>
    <x v="2"/>
    <x v="0"/>
    <s v="6427PV"/>
    <s v="6427"/>
    <s v="642"/>
    <s v="PV"/>
    <x v="1"/>
    <x v="2"/>
    <x v="0"/>
    <b v="1"/>
    <x v="0"/>
    <x v="1"/>
  </r>
  <r>
    <d v="2016-03-31T00:00:00"/>
    <s v="6425CN"/>
    <s v="1111CN"/>
    <n v="50049042.75"/>
    <n v="0"/>
    <n v="50.049042749999998"/>
    <x v="2"/>
    <x v="0"/>
    <s v="6425CN"/>
    <s v="6425"/>
    <s v="642"/>
    <s v="CN"/>
    <x v="3"/>
    <x v="1"/>
    <x v="0"/>
    <b v="1"/>
    <x v="0"/>
    <x v="3"/>
  </r>
  <r>
    <d v="2016-03-31T00:00:00"/>
    <s v="6421VP"/>
    <s v="331VP"/>
    <n v="48190275"/>
    <n v="0"/>
    <n v="48.190275"/>
    <x v="2"/>
    <x v="0"/>
    <s v="6421VP"/>
    <s v="6421"/>
    <s v="642"/>
    <s v="VP"/>
    <x v="0"/>
    <x v="0"/>
    <x v="0"/>
    <b v="1"/>
    <x v="0"/>
    <x v="0"/>
  </r>
  <r>
    <d v="2016-03-31T00:00:00"/>
    <s v="6423TD"/>
    <s v="1368CN"/>
    <n v="45323064.675000004"/>
    <n v="0"/>
    <n v="45.323064675000005"/>
    <x v="2"/>
    <x v="0"/>
    <s v="6423TD"/>
    <s v="6423"/>
    <s v="642"/>
    <s v="TD"/>
    <x v="2"/>
    <x v="3"/>
    <x v="0"/>
    <b v="1"/>
    <x v="0"/>
    <x v="2"/>
  </r>
  <r>
    <d v="2016-03-31T00:00:00"/>
    <s v="6429VP"/>
    <s v="2422VP"/>
    <n v="41814872.615250006"/>
    <n v="0"/>
    <n v="41.814872615250003"/>
    <x v="2"/>
    <x v="0"/>
    <s v="6429VP"/>
    <s v="6429"/>
    <s v="642"/>
    <s v="VP"/>
    <x v="4"/>
    <x v="0"/>
    <x v="0"/>
    <b v="1"/>
    <x v="0"/>
    <x v="4"/>
  </r>
  <r>
    <d v="2016-03-31T00:00:00"/>
    <s v="6423VP"/>
    <s v="2421VP"/>
    <n v="40696451.838"/>
    <n v="0"/>
    <n v="40.696451838000002"/>
    <x v="2"/>
    <x v="0"/>
    <s v="6423VP"/>
    <s v="6423"/>
    <s v="642"/>
    <s v="VP"/>
    <x v="2"/>
    <x v="0"/>
    <x v="0"/>
    <b v="1"/>
    <x v="0"/>
    <x v="2"/>
  </r>
  <r>
    <d v="2016-03-31T00:00:00"/>
    <s v="6428VP"/>
    <s v="1111_VP"/>
    <n v="29327224.5"/>
    <n v="0"/>
    <n v="29.3272245"/>
    <x v="2"/>
    <x v="0"/>
    <s v="6428VP"/>
    <s v="6428"/>
    <s v="642"/>
    <s v="VP"/>
    <x v="6"/>
    <x v="0"/>
    <x v="0"/>
    <b v="1"/>
    <x v="0"/>
    <x v="6"/>
  </r>
  <r>
    <d v="2016-03-31T00:00:00"/>
    <s v="6429VP"/>
    <s v="1111_VP"/>
    <n v="25600361.849999998"/>
    <n v="0"/>
    <n v="25.600361849999999"/>
    <x v="2"/>
    <x v="0"/>
    <s v="6429VP"/>
    <s v="6429"/>
    <s v="642"/>
    <s v="VP"/>
    <x v="4"/>
    <x v="0"/>
    <x v="0"/>
    <b v="1"/>
    <x v="0"/>
    <x v="4"/>
  </r>
  <r>
    <d v="2016-03-31T00:00:00"/>
    <s v="6425CN"/>
    <s v="2424CN"/>
    <n v="25018598.634750001"/>
    <n v="0"/>
    <n v="25.018598634750003"/>
    <x v="2"/>
    <x v="0"/>
    <s v="6425CN"/>
    <s v="6425"/>
    <s v="642"/>
    <s v="CN"/>
    <x v="3"/>
    <x v="1"/>
    <x v="0"/>
    <b v="1"/>
    <x v="0"/>
    <x v="3"/>
  </r>
  <r>
    <d v="2016-03-31T00:00:00"/>
    <s v="6423CN"/>
    <s v="2424CN"/>
    <n v="18506249.259750001"/>
    <n v="0"/>
    <n v="18.50624925975"/>
    <x v="2"/>
    <x v="0"/>
    <s v="6423CN"/>
    <s v="6423"/>
    <s v="642"/>
    <s v="CN"/>
    <x v="2"/>
    <x v="1"/>
    <x v="0"/>
    <b v="1"/>
    <x v="0"/>
    <x v="2"/>
  </r>
  <r>
    <d v="2016-03-31T00:00:00"/>
    <s v="6429CN"/>
    <s v="1111CN"/>
    <n v="17690494.5"/>
    <n v="0"/>
    <n v="17.6904945"/>
    <x v="2"/>
    <x v="0"/>
    <s v="6429CN"/>
    <s v="6429"/>
    <s v="642"/>
    <s v="CN"/>
    <x v="4"/>
    <x v="1"/>
    <x v="0"/>
    <b v="1"/>
    <x v="0"/>
    <x v="4"/>
  </r>
  <r>
    <d v="2016-03-31T00:00:00"/>
    <s v="6424PV"/>
    <s v="2141VP"/>
    <n v="17095704.365249999"/>
    <n v="0"/>
    <n v="17.09570436525"/>
    <x v="2"/>
    <x v="0"/>
    <s v="6424PV"/>
    <s v="6424"/>
    <s v="642"/>
    <s v="PV"/>
    <x v="7"/>
    <x v="2"/>
    <x v="0"/>
    <b v="1"/>
    <x v="0"/>
    <x v="7"/>
  </r>
  <r>
    <d v="2016-03-31T00:00:00"/>
    <s v="6428CN"/>
    <s v="1111CN"/>
    <n v="16655625"/>
    <n v="0"/>
    <n v="16.655625000000001"/>
    <x v="2"/>
    <x v="0"/>
    <s v="6428CN"/>
    <s v="6428"/>
    <s v="642"/>
    <s v="CN"/>
    <x v="6"/>
    <x v="1"/>
    <x v="0"/>
    <b v="1"/>
    <x v="0"/>
    <x v="6"/>
  </r>
  <r>
    <d v="2016-03-31T00:00:00"/>
    <s v="6429PV"/>
    <s v="1111_VP"/>
    <n v="14938985.25"/>
    <n v="0"/>
    <n v="14.93898525"/>
    <x v="2"/>
    <x v="0"/>
    <s v="6429PV"/>
    <s v="6429"/>
    <s v="642"/>
    <s v="PV"/>
    <x v="4"/>
    <x v="2"/>
    <x v="0"/>
    <b v="1"/>
    <x v="0"/>
    <x v="4"/>
  </r>
  <r>
    <d v="2016-03-31T00:00:00"/>
    <s v="6425CN"/>
    <s v="11212CN"/>
    <n v="14879025"/>
    <n v="0"/>
    <n v="14.879025"/>
    <x v="2"/>
    <x v="0"/>
    <s v="6425CN"/>
    <s v="6425"/>
    <s v="642"/>
    <s v="CN"/>
    <x v="3"/>
    <x v="1"/>
    <x v="0"/>
    <b v="1"/>
    <x v="0"/>
    <x v="3"/>
  </r>
  <r>
    <d v="2016-03-31T00:00:00"/>
    <s v="6424VP"/>
    <s v="2141VP"/>
    <n v="14658986.427749999"/>
    <n v="0"/>
    <n v="14.658986427749999"/>
    <x v="2"/>
    <x v="0"/>
    <s v="6424VP"/>
    <s v="6424"/>
    <s v="642"/>
    <s v="VP"/>
    <x v="7"/>
    <x v="0"/>
    <x v="0"/>
    <b v="1"/>
    <x v="0"/>
    <x v="7"/>
  </r>
  <r>
    <d v="2016-03-31T00:00:00"/>
    <s v="6429PV"/>
    <s v="331VP"/>
    <n v="13837626.495000001"/>
    <n v="0"/>
    <n v="13.837626495"/>
    <x v="2"/>
    <x v="0"/>
    <s v="6429PV"/>
    <s v="6429"/>
    <s v="642"/>
    <s v="PV"/>
    <x v="4"/>
    <x v="2"/>
    <x v="0"/>
    <b v="1"/>
    <x v="0"/>
    <x v="4"/>
  </r>
  <r>
    <d v="2016-03-31T00:00:00"/>
    <s v="6426VP"/>
    <s v="331VP"/>
    <n v="9806832"/>
    <n v="0"/>
    <n v="9.806832"/>
    <x v="2"/>
    <x v="0"/>
    <s v="6426VP"/>
    <s v="6426"/>
    <s v="642"/>
    <s v="VP"/>
    <x v="5"/>
    <x v="0"/>
    <x v="0"/>
    <b v="1"/>
    <x v="0"/>
    <x v="5"/>
  </r>
  <r>
    <d v="2016-03-31T00:00:00"/>
    <s v="6421CN"/>
    <s v="1111CN"/>
    <n v="9105075"/>
    <n v="0"/>
    <n v="9.1050749999999994"/>
    <x v="2"/>
    <x v="0"/>
    <s v="6421CN"/>
    <s v="6421"/>
    <s v="642"/>
    <s v="CN"/>
    <x v="0"/>
    <x v="1"/>
    <x v="0"/>
    <b v="1"/>
    <x v="0"/>
    <x v="0"/>
  </r>
  <r>
    <d v="2016-03-31T00:00:00"/>
    <s v="6422VP"/>
    <s v="1561VP"/>
    <n v="8865531.5804999992"/>
    <n v="0"/>
    <n v="8.865531580499999"/>
    <x v="2"/>
    <x v="0"/>
    <s v="6422VP"/>
    <s v="6422"/>
    <s v="642"/>
    <s v="VP"/>
    <x v="8"/>
    <x v="0"/>
    <x v="0"/>
    <b v="1"/>
    <x v="0"/>
    <x v="8"/>
  </r>
  <r>
    <d v="2016-03-31T00:00:00"/>
    <s v="6426PV"/>
    <s v="1111_VP"/>
    <n v="8267852.25"/>
    <n v="0"/>
    <n v="8.2678522500000007"/>
    <x v="2"/>
    <x v="0"/>
    <s v="6426PV"/>
    <s v="6426"/>
    <s v="642"/>
    <s v="PV"/>
    <x v="5"/>
    <x v="2"/>
    <x v="0"/>
    <b v="1"/>
    <x v="0"/>
    <x v="5"/>
  </r>
  <r>
    <d v="2016-03-31T00:00:00"/>
    <s v="6429CN"/>
    <s v="2424CN"/>
    <n v="7697234.9789999994"/>
    <n v="0"/>
    <n v="7.6972349789999992"/>
    <x v="2"/>
    <x v="0"/>
    <s v="6429CN"/>
    <s v="6429"/>
    <s v="642"/>
    <s v="CN"/>
    <x v="4"/>
    <x v="1"/>
    <x v="0"/>
    <b v="1"/>
    <x v="0"/>
    <x v="4"/>
  </r>
  <r>
    <d v="2016-03-31T00:00:00"/>
    <s v="6426CN"/>
    <s v="1111CN"/>
    <n v="7439512.5"/>
    <n v="0"/>
    <n v="7.4395125000000002"/>
    <x v="2"/>
    <x v="0"/>
    <s v="6426CN"/>
    <s v="6426"/>
    <s v="642"/>
    <s v="CN"/>
    <x v="5"/>
    <x v="1"/>
    <x v="0"/>
    <b v="1"/>
    <x v="0"/>
    <x v="5"/>
  </r>
  <r>
    <d v="2016-03-31T00:00:00"/>
    <s v="6421VP"/>
    <s v="3383VP"/>
    <n v="7318703.7000000011"/>
    <n v="0"/>
    <n v="7.3187037000000013"/>
    <x v="2"/>
    <x v="0"/>
    <s v="6421VP"/>
    <s v="6421"/>
    <s v="642"/>
    <s v="VP"/>
    <x v="0"/>
    <x v="0"/>
    <x v="0"/>
    <b v="1"/>
    <x v="0"/>
    <x v="0"/>
  </r>
  <r>
    <d v="2016-03-31T00:00:00"/>
    <s v="6423PV"/>
    <s v="2422VP"/>
    <n v="5541142.1152499998"/>
    <n v="0"/>
    <n v="5.5411421152499996"/>
    <x v="2"/>
    <x v="0"/>
    <s v="6423PV"/>
    <s v="6423"/>
    <s v="642"/>
    <s v="PV"/>
    <x v="2"/>
    <x v="2"/>
    <x v="0"/>
    <b v="1"/>
    <x v="0"/>
    <x v="2"/>
  </r>
  <r>
    <d v="2016-03-31T00:00:00"/>
    <s v="6426TD"/>
    <s v="1368CN"/>
    <n v="5520784.5"/>
    <n v="0"/>
    <n v="5.5207845000000004"/>
    <x v="2"/>
    <x v="0"/>
    <s v="6426TD"/>
    <s v="6426"/>
    <s v="642"/>
    <s v="TD"/>
    <x v="5"/>
    <x v="3"/>
    <x v="0"/>
    <b v="1"/>
    <x v="0"/>
    <x v="5"/>
  </r>
  <r>
    <d v="2016-03-31T00:00:00"/>
    <s v="6428CN"/>
    <s v="11212CN"/>
    <n v="5445905.2515000002"/>
    <n v="0"/>
    <n v="5.4459052515000002"/>
    <x v="2"/>
    <x v="0"/>
    <s v="6428CN"/>
    <s v="6428"/>
    <s v="642"/>
    <s v="CN"/>
    <x v="6"/>
    <x v="1"/>
    <x v="0"/>
    <b v="1"/>
    <x v="0"/>
    <x v="6"/>
  </r>
  <r>
    <d v="2016-03-31T00:00:00"/>
    <s v="64212TD"/>
    <s v="1368CN"/>
    <n v="5174347.5"/>
    <n v="0"/>
    <n v="5.1743474999999997"/>
    <x v="2"/>
    <x v="0"/>
    <s v="64212TD"/>
    <s v="6421"/>
    <s v="642"/>
    <s v="TD"/>
    <x v="0"/>
    <x v="3"/>
    <x v="0"/>
    <b v="1"/>
    <x v="0"/>
    <x v="0"/>
  </r>
  <r>
    <d v="2016-03-31T00:00:00"/>
    <s v="6423TD"/>
    <s v="2424CN"/>
    <n v="5092550.6152499998"/>
    <n v="0"/>
    <n v="5.0925506152499995"/>
    <x v="2"/>
    <x v="0"/>
    <s v="6423TD"/>
    <s v="6423"/>
    <s v="642"/>
    <s v="TD"/>
    <x v="2"/>
    <x v="3"/>
    <x v="0"/>
    <b v="1"/>
    <x v="0"/>
    <x v="2"/>
  </r>
  <r>
    <d v="2016-03-31T00:00:00"/>
    <s v="6426VP"/>
    <s v="1111_VP"/>
    <n v="4590272.4840000002"/>
    <n v="0"/>
    <n v="4.5902724839999998"/>
    <x v="2"/>
    <x v="0"/>
    <s v="6426VP"/>
    <s v="6426"/>
    <s v="642"/>
    <s v="VP"/>
    <x v="5"/>
    <x v="0"/>
    <x v="0"/>
    <b v="1"/>
    <x v="0"/>
    <x v="5"/>
  </r>
  <r>
    <d v="2016-03-31T00:00:00"/>
    <s v="6423VP"/>
    <s v="1111_VP"/>
    <n v="4197217.5"/>
    <n v="0"/>
    <n v="4.1972174999999998"/>
    <x v="2"/>
    <x v="0"/>
    <s v="6423VP"/>
    <s v="6423"/>
    <s v="642"/>
    <s v="VP"/>
    <x v="2"/>
    <x v="0"/>
    <x v="0"/>
    <b v="1"/>
    <x v="0"/>
    <x v="2"/>
  </r>
  <r>
    <d v="2016-03-31T00:00:00"/>
    <s v="6429TD"/>
    <s v="2424CN"/>
    <n v="3516186.7597500002"/>
    <n v="0"/>
    <n v="3.5161867597500001"/>
    <x v="2"/>
    <x v="0"/>
    <s v="6429TD"/>
    <s v="6429"/>
    <s v="642"/>
    <s v="TD"/>
    <x v="4"/>
    <x v="3"/>
    <x v="0"/>
    <b v="1"/>
    <x v="0"/>
    <x v="4"/>
  </r>
  <r>
    <d v="2016-03-31T00:00:00"/>
    <s v="6429VP"/>
    <s v="11211VP"/>
    <n v="2651857.5352499997"/>
    <n v="0"/>
    <n v="2.6518575352499996"/>
    <x v="2"/>
    <x v="0"/>
    <s v="6429VP"/>
    <s v="6429"/>
    <s v="642"/>
    <s v="VP"/>
    <x v="4"/>
    <x v="0"/>
    <x v="0"/>
    <b v="1"/>
    <x v="0"/>
    <x v="4"/>
  </r>
  <r>
    <d v="2016-03-31T00:00:00"/>
    <s v="6423CN"/>
    <s v="1111CN"/>
    <n v="1412397"/>
    <n v="0"/>
    <n v="1.4123969999999999"/>
    <x v="2"/>
    <x v="0"/>
    <s v="6423CN"/>
    <s v="6423"/>
    <s v="642"/>
    <s v="CN"/>
    <x v="2"/>
    <x v="1"/>
    <x v="0"/>
    <b v="1"/>
    <x v="0"/>
    <x v="2"/>
  </r>
  <r>
    <d v="2016-03-31T00:00:00"/>
    <s v="6429VP"/>
    <s v="1561CB"/>
    <n v="1194241.62375"/>
    <n v="0"/>
    <n v="1.19424162375"/>
    <x v="2"/>
    <x v="0"/>
    <s v="6429VP"/>
    <s v="6429"/>
    <s v="642"/>
    <s v="VP"/>
    <x v="4"/>
    <x v="0"/>
    <x v="0"/>
    <b v="1"/>
    <x v="0"/>
    <x v="4"/>
  </r>
  <r>
    <d v="2016-03-31T00:00:00"/>
    <s v="6422VP"/>
    <s v="1561CB"/>
    <n v="579369.24674999993"/>
    <n v="0"/>
    <n v="0.5793692467499999"/>
    <x v="2"/>
    <x v="0"/>
    <s v="6422VP"/>
    <s v="6422"/>
    <s v="642"/>
    <s v="VP"/>
    <x v="8"/>
    <x v="0"/>
    <x v="0"/>
    <b v="1"/>
    <x v="0"/>
    <x v="8"/>
  </r>
  <r>
    <d v="2016-03-31T00:00:00"/>
    <s v="6429CN"/>
    <s v="11212CN"/>
    <n v="559406.92500000005"/>
    <n v="0"/>
    <n v="0.559406925"/>
    <x v="2"/>
    <x v="0"/>
    <s v="6429CN"/>
    <s v="6429"/>
    <s v="642"/>
    <s v="CN"/>
    <x v="4"/>
    <x v="1"/>
    <x v="0"/>
    <b v="1"/>
    <x v="0"/>
    <x v="4"/>
  </r>
  <r>
    <d v="2016-03-31T00:00:00"/>
    <s v="6426CN"/>
    <s v="1368CN"/>
    <n v="539890.97399999993"/>
    <n v="0"/>
    <n v="0.53989097399999997"/>
    <x v="2"/>
    <x v="0"/>
    <s v="6426CN"/>
    <s v="6426"/>
    <s v="642"/>
    <s v="CN"/>
    <x v="5"/>
    <x v="1"/>
    <x v="0"/>
    <b v="1"/>
    <x v="0"/>
    <x v="5"/>
  </r>
  <r>
    <d v="2016-03-31T00:00:00"/>
    <s v="6422CN"/>
    <s v="1368CN"/>
    <n v="444150"/>
    <n v="0"/>
    <n v="0.44414999999999999"/>
    <x v="2"/>
    <x v="0"/>
    <s v="6422CN"/>
    <s v="6422"/>
    <s v="642"/>
    <s v="CN"/>
    <x v="8"/>
    <x v="1"/>
    <x v="0"/>
    <b v="1"/>
    <x v="0"/>
    <x v="8"/>
  </r>
  <r>
    <d v="2016-03-31T00:00:00"/>
    <s v="6429VP"/>
    <s v="11212"/>
    <n v="440152.64999999997"/>
    <n v="0"/>
    <n v="0.44015264999999998"/>
    <x v="2"/>
    <x v="0"/>
    <s v="6429VP"/>
    <s v="6429"/>
    <s v="642"/>
    <s v="VP"/>
    <x v="4"/>
    <x v="0"/>
    <x v="0"/>
    <b v="1"/>
    <x v="0"/>
    <x v="4"/>
  </r>
  <r>
    <d v="2016-03-31T00:00:00"/>
    <s v="6429CN"/>
    <s v="11221"/>
    <n v="344438.32500000001"/>
    <n v="0"/>
    <n v="0.34443832499999999"/>
    <x v="2"/>
    <x v="0"/>
    <s v="6429CN"/>
    <s v="6429"/>
    <s v="642"/>
    <s v="CN"/>
    <x v="4"/>
    <x v="1"/>
    <x v="0"/>
    <b v="1"/>
    <x v="0"/>
    <x v="4"/>
  </r>
  <r>
    <d v="2016-03-31T00:00:00"/>
    <s v="6429CN"/>
    <s v="11222"/>
    <n v="53742.150000000009"/>
    <n v="0"/>
    <n v="5.3742150000000009E-2"/>
    <x v="2"/>
    <x v="0"/>
    <s v="6429CN"/>
    <s v="6429"/>
    <s v="642"/>
    <s v="CN"/>
    <x v="4"/>
    <x v="1"/>
    <x v="0"/>
    <b v="1"/>
    <x v="0"/>
    <x v="4"/>
  </r>
  <r>
    <d v="2016-03-31T00:00:00"/>
    <s v="6429VP"/>
    <s v="131VP"/>
    <n v="79.946999999999989"/>
    <n v="0"/>
    <n v="7.9946999999999985E-5"/>
    <x v="2"/>
    <x v="0"/>
    <s v="6429VP"/>
    <s v="6429"/>
    <s v="642"/>
    <s v="VP"/>
    <x v="4"/>
    <x v="0"/>
    <x v="0"/>
    <b v="1"/>
    <x v="0"/>
    <x v="4"/>
  </r>
  <r>
    <d v="2016-04-30T00:00:00"/>
    <s v="6421VP"/>
    <s v="3341VP"/>
    <n v="392070810.71249998"/>
    <n v="0"/>
    <n v="392.07081071249996"/>
    <x v="3"/>
    <x v="0"/>
    <s v="6421VP"/>
    <s v="6421"/>
    <s v="642"/>
    <s v="VP"/>
    <x v="0"/>
    <x v="0"/>
    <x v="0"/>
    <b v="1"/>
    <x v="1"/>
    <x v="0"/>
  </r>
  <r>
    <d v="2016-04-30T00:00:00"/>
    <s v="6421CN"/>
    <s v="3341CN"/>
    <n v="314513970.63749999"/>
    <n v="0"/>
    <n v="314.51397063749999"/>
    <x v="3"/>
    <x v="0"/>
    <s v="6421CN"/>
    <s v="6421"/>
    <s v="642"/>
    <s v="CN"/>
    <x v="0"/>
    <x v="1"/>
    <x v="0"/>
    <b v="1"/>
    <x v="1"/>
    <x v="0"/>
  </r>
  <r>
    <d v="2016-04-30T00:00:00"/>
    <s v="6427CN"/>
    <s v="2424CN"/>
    <n v="104095125"/>
    <n v="0"/>
    <n v="104.095125"/>
    <x v="3"/>
    <x v="0"/>
    <s v="6427CN"/>
    <s v="6427"/>
    <s v="642"/>
    <s v="CN"/>
    <x v="1"/>
    <x v="1"/>
    <x v="0"/>
    <b v="1"/>
    <x v="1"/>
    <x v="1"/>
  </r>
  <r>
    <d v="2016-04-30T00:00:00"/>
    <s v="6421TN"/>
    <s v="1111_VP"/>
    <n v="101908687.5"/>
    <n v="0"/>
    <n v="101.9086875"/>
    <x v="3"/>
    <x v="0"/>
    <s v="6421TN"/>
    <s v="6421"/>
    <s v="642"/>
    <s v="PV"/>
    <x v="0"/>
    <x v="2"/>
    <x v="0"/>
    <b v="1"/>
    <x v="1"/>
    <x v="0"/>
  </r>
  <r>
    <d v="2016-04-30T00:00:00"/>
    <s v="6427VP"/>
    <s v="331VP"/>
    <n v="92905481.25"/>
    <n v="0"/>
    <n v="92.905481249999994"/>
    <x v="3"/>
    <x v="0"/>
    <s v="6427VP"/>
    <s v="6427"/>
    <s v="642"/>
    <s v="VP"/>
    <x v="1"/>
    <x v="0"/>
    <x v="0"/>
    <b v="1"/>
    <x v="1"/>
    <x v="1"/>
  </r>
  <r>
    <d v="2016-04-30T00:00:00"/>
    <s v="6423VP"/>
    <s v="2422VP"/>
    <n v="85751646.637499988"/>
    <n v="0"/>
    <n v="85.751646637499988"/>
    <x v="3"/>
    <x v="0"/>
    <s v="6423VP"/>
    <s v="6423"/>
    <s v="642"/>
    <s v="VP"/>
    <x v="2"/>
    <x v="0"/>
    <x v="0"/>
    <b v="1"/>
    <x v="1"/>
    <x v="2"/>
  </r>
  <r>
    <d v="2016-04-30T00:00:00"/>
    <s v="6425VP"/>
    <s v="1368VP"/>
    <n v="82611140.962499991"/>
    <n v="0"/>
    <n v="82.611140962499988"/>
    <x v="3"/>
    <x v="0"/>
    <s v="6425VP"/>
    <s v="6425"/>
    <s v="642"/>
    <s v="VP"/>
    <x v="3"/>
    <x v="0"/>
    <x v="0"/>
    <b v="1"/>
    <x v="1"/>
    <x v="3"/>
  </r>
  <r>
    <d v="2016-04-30T00:00:00"/>
    <s v="6427PV"/>
    <s v="331VP"/>
    <n v="59976956.249999985"/>
    <n v="0"/>
    <n v="59.976956249999986"/>
    <x v="3"/>
    <x v="0"/>
    <s v="6427PV"/>
    <s v="6427"/>
    <s v="642"/>
    <s v="PV"/>
    <x v="1"/>
    <x v="2"/>
    <x v="0"/>
    <b v="1"/>
    <x v="1"/>
    <x v="1"/>
  </r>
  <r>
    <d v="2016-04-30T00:00:00"/>
    <s v="6429VP"/>
    <s v="2422VP"/>
    <n v="48720469.612499997"/>
    <n v="0"/>
    <n v="48.720469612499997"/>
    <x v="3"/>
    <x v="0"/>
    <s v="6429VP"/>
    <s v="6429"/>
    <s v="642"/>
    <s v="VP"/>
    <x v="4"/>
    <x v="0"/>
    <x v="0"/>
    <b v="1"/>
    <x v="1"/>
    <x v="4"/>
  </r>
  <r>
    <d v="2016-04-30T00:00:00"/>
    <s v="6425CN"/>
    <s v="1111CN"/>
    <n v="46833778.462499999"/>
    <n v="0"/>
    <n v="46.8337784625"/>
    <x v="3"/>
    <x v="0"/>
    <s v="6425CN"/>
    <s v="6425"/>
    <s v="642"/>
    <s v="CN"/>
    <x v="3"/>
    <x v="1"/>
    <x v="0"/>
    <b v="1"/>
    <x v="1"/>
    <x v="3"/>
  </r>
  <r>
    <d v="2016-04-30T00:00:00"/>
    <s v="6426VP"/>
    <s v="331VP"/>
    <n v="46450800"/>
    <n v="0"/>
    <n v="46.450800000000001"/>
    <x v="3"/>
    <x v="0"/>
    <s v="6426VP"/>
    <s v="6426"/>
    <s v="642"/>
    <s v="VP"/>
    <x v="5"/>
    <x v="0"/>
    <x v="0"/>
    <b v="1"/>
    <x v="1"/>
    <x v="5"/>
  </r>
  <r>
    <d v="2016-04-30T00:00:00"/>
    <s v="6429VP"/>
    <s v="331VP"/>
    <n v="43372554.75"/>
    <n v="0"/>
    <n v="43.372554749999999"/>
    <x v="3"/>
    <x v="0"/>
    <s v="6429VP"/>
    <s v="6429"/>
    <s v="642"/>
    <s v="VP"/>
    <x v="4"/>
    <x v="0"/>
    <x v="0"/>
    <b v="1"/>
    <x v="1"/>
    <x v="4"/>
  </r>
  <r>
    <d v="2016-04-30T00:00:00"/>
    <s v="6428CN"/>
    <s v="1368CN"/>
    <n v="41586300"/>
    <n v="0"/>
    <n v="41.586300000000001"/>
    <x v="3"/>
    <x v="0"/>
    <s v="6428CN"/>
    <s v="6428"/>
    <s v="642"/>
    <s v="CN"/>
    <x v="6"/>
    <x v="1"/>
    <x v="0"/>
    <b v="1"/>
    <x v="1"/>
    <x v="6"/>
  </r>
  <r>
    <d v="2016-04-30T00:00:00"/>
    <s v="6423VP"/>
    <s v="1111_VP"/>
    <n v="39133350"/>
    <n v="0"/>
    <n v="39.13335"/>
    <x v="3"/>
    <x v="0"/>
    <s v="6423VP"/>
    <s v="6423"/>
    <s v="642"/>
    <s v="VP"/>
    <x v="2"/>
    <x v="0"/>
    <x v="0"/>
    <b v="1"/>
    <x v="1"/>
    <x v="2"/>
  </r>
  <r>
    <d v="2016-04-30T00:00:00"/>
    <s v="6423VP"/>
    <s v="2421VP"/>
    <n v="38543081.737499997"/>
    <n v="0"/>
    <n v="38.543081737499996"/>
    <x v="3"/>
    <x v="0"/>
    <s v="6423VP"/>
    <s v="6423"/>
    <s v="642"/>
    <s v="VP"/>
    <x v="2"/>
    <x v="0"/>
    <x v="0"/>
    <b v="1"/>
    <x v="1"/>
    <x v="2"/>
  </r>
  <r>
    <d v="2016-04-30T00:00:00"/>
    <s v="6425CN"/>
    <s v="11221"/>
    <n v="35777362.499999993"/>
    <n v="0"/>
    <n v="35.777362499999995"/>
    <x v="3"/>
    <x v="0"/>
    <s v="6425CN"/>
    <s v="6425"/>
    <s v="642"/>
    <s v="CN"/>
    <x v="3"/>
    <x v="1"/>
    <x v="0"/>
    <b v="1"/>
    <x v="1"/>
    <x v="3"/>
  </r>
  <r>
    <d v="2016-04-30T00:00:00"/>
    <s v="6423CN"/>
    <s v="2423CN"/>
    <n v="33919822.124999993"/>
    <n v="0"/>
    <n v="33.919822124999996"/>
    <x v="3"/>
    <x v="0"/>
    <s v="6423CN"/>
    <s v="6423"/>
    <s v="642"/>
    <s v="CN"/>
    <x v="2"/>
    <x v="1"/>
    <x v="0"/>
    <b v="1"/>
    <x v="1"/>
    <x v="2"/>
  </r>
  <r>
    <d v="2016-04-30T00:00:00"/>
    <s v="6425CN"/>
    <s v="2424CN"/>
    <n v="29150342.887499996"/>
    <n v="0"/>
    <n v="29.150342887499995"/>
    <x v="3"/>
    <x v="0"/>
    <s v="6425CN"/>
    <s v="6425"/>
    <s v="642"/>
    <s v="CN"/>
    <x v="3"/>
    <x v="1"/>
    <x v="0"/>
    <b v="1"/>
    <x v="1"/>
    <x v="3"/>
  </r>
  <r>
    <d v="2016-04-30T00:00:00"/>
    <s v="6428VP"/>
    <s v="331VP"/>
    <n v="25587787.5"/>
    <n v="0"/>
    <n v="25.587787500000001"/>
    <x v="3"/>
    <x v="0"/>
    <s v="6428VP"/>
    <s v="6428"/>
    <s v="642"/>
    <s v="VP"/>
    <x v="6"/>
    <x v="0"/>
    <x v="0"/>
    <b v="1"/>
    <x v="1"/>
    <x v="6"/>
  </r>
  <r>
    <d v="2016-04-30T00:00:00"/>
    <s v="6423CN"/>
    <s v="2424CN"/>
    <n v="21562499.137499999"/>
    <n v="0"/>
    <n v="21.562499137499998"/>
    <x v="3"/>
    <x v="0"/>
    <s v="6423CN"/>
    <s v="6423"/>
    <s v="642"/>
    <s v="CN"/>
    <x v="2"/>
    <x v="1"/>
    <x v="0"/>
    <b v="1"/>
    <x v="1"/>
    <x v="2"/>
  </r>
  <r>
    <d v="2016-04-30T00:00:00"/>
    <s v="6424PV"/>
    <s v="2141VP"/>
    <n v="19919007.112499997"/>
    <n v="0"/>
    <n v="19.919007112499997"/>
    <x v="3"/>
    <x v="0"/>
    <s v="6424PV"/>
    <s v="6424"/>
    <s v="642"/>
    <s v="PV"/>
    <x v="7"/>
    <x v="2"/>
    <x v="0"/>
    <b v="1"/>
    <x v="1"/>
    <x v="7"/>
  </r>
  <r>
    <d v="2016-04-30T00:00:00"/>
    <s v="6429VP"/>
    <s v="1111_VP"/>
    <n v="19665000"/>
    <n v="0"/>
    <n v="19.664999999999999"/>
    <x v="3"/>
    <x v="0"/>
    <s v="6429VP"/>
    <s v="6429"/>
    <s v="642"/>
    <s v="VP"/>
    <x v="4"/>
    <x v="0"/>
    <x v="0"/>
    <b v="1"/>
    <x v="1"/>
    <x v="4"/>
  </r>
  <r>
    <d v="2016-04-30T00:00:00"/>
    <s v="6429CN"/>
    <s v="1111CN"/>
    <n v="18640349.999999996"/>
    <n v="0"/>
    <n v="18.640349999999998"/>
    <x v="3"/>
    <x v="0"/>
    <s v="6429CN"/>
    <s v="6429"/>
    <s v="642"/>
    <s v="CN"/>
    <x v="4"/>
    <x v="1"/>
    <x v="0"/>
    <b v="1"/>
    <x v="1"/>
    <x v="4"/>
  </r>
  <r>
    <d v="2016-04-30T00:00:00"/>
    <s v="6424VP"/>
    <s v="2141VP"/>
    <n v="17079872.737499997"/>
    <n v="0"/>
    <n v="17.079872737499997"/>
    <x v="3"/>
    <x v="0"/>
    <s v="6424VP"/>
    <s v="6424"/>
    <s v="642"/>
    <s v="VP"/>
    <x v="7"/>
    <x v="0"/>
    <x v="0"/>
    <b v="1"/>
    <x v="1"/>
    <x v="7"/>
  </r>
  <r>
    <d v="2016-04-30T00:00:00"/>
    <s v="6429CN"/>
    <s v="1368CN"/>
    <n v="16611749.999999996"/>
    <n v="0"/>
    <n v="16.611749999999997"/>
    <x v="3"/>
    <x v="0"/>
    <s v="6429CN"/>
    <s v="6429"/>
    <s v="642"/>
    <s v="CN"/>
    <x v="4"/>
    <x v="1"/>
    <x v="0"/>
    <b v="1"/>
    <x v="1"/>
    <x v="4"/>
  </r>
  <r>
    <d v="2016-04-30T00:00:00"/>
    <s v="6428CN"/>
    <s v="1111CN"/>
    <n v="12564641.25"/>
    <n v="0"/>
    <n v="12.564641249999999"/>
    <x v="3"/>
    <x v="0"/>
    <s v="6428CN"/>
    <s v="6428"/>
    <s v="642"/>
    <s v="CN"/>
    <x v="6"/>
    <x v="1"/>
    <x v="0"/>
    <b v="1"/>
    <x v="1"/>
    <x v="6"/>
  </r>
  <r>
    <d v="2016-04-30T00:00:00"/>
    <s v="6426CN"/>
    <s v="1111CN"/>
    <n v="11188350"/>
    <n v="0"/>
    <n v="11.18835"/>
    <x v="3"/>
    <x v="0"/>
    <s v="6426CN"/>
    <s v="6426"/>
    <s v="642"/>
    <s v="CN"/>
    <x v="5"/>
    <x v="1"/>
    <x v="0"/>
    <b v="1"/>
    <x v="1"/>
    <x v="5"/>
  </r>
  <r>
    <d v="2016-04-30T00:00:00"/>
    <s v="6428VP"/>
    <s v="1111_VP"/>
    <n v="9690187.5"/>
    <n v="0"/>
    <n v="9.6901875000000004"/>
    <x v="3"/>
    <x v="0"/>
    <s v="6428VP"/>
    <s v="6428"/>
    <s v="642"/>
    <s v="VP"/>
    <x v="6"/>
    <x v="0"/>
    <x v="0"/>
    <b v="1"/>
    <x v="1"/>
    <x v="6"/>
  </r>
  <r>
    <d v="2016-04-30T00:00:00"/>
    <s v="6429CN"/>
    <s v="2424CN"/>
    <n v="8968409.5499999989"/>
    <n v="0"/>
    <n v="8.9684095499999987"/>
    <x v="3"/>
    <x v="0"/>
    <s v="6429CN"/>
    <s v="6429"/>
    <s v="642"/>
    <s v="CN"/>
    <x v="4"/>
    <x v="1"/>
    <x v="0"/>
    <b v="1"/>
    <x v="1"/>
    <x v="4"/>
  </r>
  <r>
    <d v="2016-04-30T00:00:00"/>
    <s v="6429PV"/>
    <s v="1111_VP"/>
    <n v="8461124.9999999981"/>
    <n v="0"/>
    <n v="8.4611249999999973"/>
    <x v="3"/>
    <x v="0"/>
    <s v="6429PV"/>
    <s v="6429"/>
    <s v="642"/>
    <s v="PV"/>
    <x v="4"/>
    <x v="2"/>
    <x v="0"/>
    <b v="1"/>
    <x v="1"/>
    <x v="4"/>
  </r>
  <r>
    <d v="2016-04-30T00:00:00"/>
    <s v="6423CN"/>
    <s v="1111CN"/>
    <n v="7244999.9999999981"/>
    <n v="0"/>
    <n v="7.2449999999999983"/>
    <x v="3"/>
    <x v="0"/>
    <s v="6423CN"/>
    <s v="6423"/>
    <s v="642"/>
    <s v="CN"/>
    <x v="2"/>
    <x v="1"/>
    <x v="0"/>
    <b v="1"/>
    <x v="1"/>
    <x v="2"/>
  </r>
  <r>
    <d v="2016-04-30T00:00:00"/>
    <s v="6422VP"/>
    <s v="1561VP"/>
    <n v="6431319.2249999996"/>
    <n v="0"/>
    <n v="6.4313192249999993"/>
    <x v="3"/>
    <x v="0"/>
    <s v="6422VP"/>
    <s v="6422"/>
    <s v="642"/>
    <s v="VP"/>
    <x v="8"/>
    <x v="0"/>
    <x v="0"/>
    <b v="1"/>
    <x v="1"/>
    <x v="8"/>
  </r>
  <r>
    <d v="2016-04-30T00:00:00"/>
    <s v="6421VP"/>
    <s v="3383VP"/>
    <n v="6395523.75"/>
    <n v="0"/>
    <n v="6.3955237499999997"/>
    <x v="3"/>
    <x v="0"/>
    <s v="6421VP"/>
    <s v="6421"/>
    <s v="642"/>
    <s v="VP"/>
    <x v="0"/>
    <x v="0"/>
    <x v="0"/>
    <b v="1"/>
    <x v="1"/>
    <x v="0"/>
  </r>
  <r>
    <d v="2016-04-30T00:00:00"/>
    <s v="6428VP"/>
    <s v="1368VP"/>
    <n v="6038966.25"/>
    <n v="0"/>
    <n v="6.0389662499999996"/>
    <x v="3"/>
    <x v="0"/>
    <s v="6428VP"/>
    <s v="6428"/>
    <s v="642"/>
    <s v="VP"/>
    <x v="6"/>
    <x v="0"/>
    <x v="0"/>
    <b v="1"/>
    <x v="1"/>
    <x v="6"/>
  </r>
  <r>
    <d v="2016-04-30T00:00:00"/>
    <s v="6423TD"/>
    <s v="2424CN"/>
    <n v="5933569.6124999998"/>
    <n v="0"/>
    <n v="5.9335696124999995"/>
    <x v="3"/>
    <x v="0"/>
    <s v="6423TD"/>
    <s v="6423"/>
    <s v="642"/>
    <s v="TD"/>
    <x v="2"/>
    <x v="3"/>
    <x v="0"/>
    <b v="1"/>
    <x v="1"/>
    <x v="2"/>
  </r>
  <r>
    <d v="2016-04-30T00:00:00"/>
    <s v="6426VP"/>
    <s v="1111_VP"/>
    <n v="5350950"/>
    <n v="0"/>
    <n v="5.3509500000000001"/>
    <x v="3"/>
    <x v="0"/>
    <s v="6426VP"/>
    <s v="6426"/>
    <s v="642"/>
    <s v="VP"/>
    <x v="5"/>
    <x v="0"/>
    <x v="0"/>
    <b v="1"/>
    <x v="1"/>
    <x v="5"/>
  </r>
  <r>
    <d v="2016-04-30T00:00:00"/>
    <s v="6423VP"/>
    <s v="141VP"/>
    <n v="4629037.4999999991"/>
    <n v="0"/>
    <n v="4.629037499999999"/>
    <x v="3"/>
    <x v="0"/>
    <s v="6423VP"/>
    <s v="6423"/>
    <s v="642"/>
    <s v="VP"/>
    <x v="2"/>
    <x v="0"/>
    <x v="0"/>
    <b v="1"/>
    <x v="1"/>
    <x v="2"/>
  </r>
  <r>
    <d v="2016-04-30T00:00:00"/>
    <s v="6423PV"/>
    <s v="2422VP"/>
    <n v="4404571.8749999991"/>
    <n v="0"/>
    <n v="4.4045718749999994"/>
    <x v="3"/>
    <x v="0"/>
    <s v="6423PV"/>
    <s v="6423"/>
    <s v="642"/>
    <s v="PV"/>
    <x v="2"/>
    <x v="2"/>
    <x v="0"/>
    <b v="1"/>
    <x v="1"/>
    <x v="2"/>
  </r>
  <r>
    <d v="2016-04-30T00:00:00"/>
    <s v="6429CN"/>
    <s v="1111CQ"/>
    <n v="2103826.3874999997"/>
    <n v="0"/>
    <n v="2.1038263874999998"/>
    <x v="3"/>
    <x v="0"/>
    <s v="6429CN"/>
    <s v="6429"/>
    <s v="642"/>
    <s v="CN"/>
    <x v="4"/>
    <x v="1"/>
    <x v="0"/>
    <b v="1"/>
    <x v="1"/>
    <x v="4"/>
  </r>
  <r>
    <d v="2016-04-30T00:00:00"/>
    <s v="6423PV"/>
    <s v="1111_VP"/>
    <n v="1860412.4999999995"/>
    <n v="0"/>
    <n v="1.8604124999999996"/>
    <x v="3"/>
    <x v="0"/>
    <s v="6423PV"/>
    <s v="6423"/>
    <s v="642"/>
    <s v="PV"/>
    <x v="2"/>
    <x v="2"/>
    <x v="0"/>
    <b v="1"/>
    <x v="1"/>
    <x v="2"/>
  </r>
  <r>
    <d v="2016-04-30T00:00:00"/>
    <s v="6426CN"/>
    <s v="1368CN"/>
    <n v="1583464.6124999998"/>
    <n v="0"/>
    <n v="1.5834646124999998"/>
    <x v="3"/>
    <x v="0"/>
    <s v="6426CN"/>
    <s v="6426"/>
    <s v="642"/>
    <s v="CN"/>
    <x v="5"/>
    <x v="1"/>
    <x v="0"/>
    <b v="1"/>
    <x v="1"/>
    <x v="5"/>
  </r>
  <r>
    <d v="2016-04-30T00:00:00"/>
    <s v="6429CN"/>
    <s v="11222"/>
    <n v="432785.24999999988"/>
    <n v="0"/>
    <n v="0.4327852499999999"/>
    <x v="3"/>
    <x v="0"/>
    <s v="6429CN"/>
    <s v="6429"/>
    <s v="642"/>
    <s v="CN"/>
    <x v="4"/>
    <x v="1"/>
    <x v="0"/>
    <b v="1"/>
    <x v="1"/>
    <x v="4"/>
  </r>
  <r>
    <d v="2016-04-30T00:00:00"/>
    <s v="6429VP"/>
    <s v="11212"/>
    <n v="365743.125"/>
    <n v="0"/>
    <n v="0.365743125"/>
    <x v="3"/>
    <x v="0"/>
    <s v="6429VP"/>
    <s v="6429"/>
    <s v="642"/>
    <s v="VP"/>
    <x v="4"/>
    <x v="0"/>
    <x v="0"/>
    <b v="1"/>
    <x v="1"/>
    <x v="4"/>
  </r>
  <r>
    <d v="2016-04-30T00:00:00"/>
    <s v="6429CN"/>
    <s v="11212CN"/>
    <n v="341550"/>
    <n v="0"/>
    <n v="0.34155000000000002"/>
    <x v="3"/>
    <x v="0"/>
    <s v="6429CN"/>
    <s v="6429"/>
    <s v="642"/>
    <s v="CN"/>
    <x v="4"/>
    <x v="1"/>
    <x v="0"/>
    <b v="1"/>
    <x v="1"/>
    <x v="4"/>
  </r>
  <r>
    <d v="2016-04-30T00:00:00"/>
    <s v="6429VP"/>
    <s v="11211VP"/>
    <n v="170775"/>
    <n v="0"/>
    <n v="0.17077500000000001"/>
    <x v="3"/>
    <x v="0"/>
    <s v="6429VP"/>
    <s v="6429"/>
    <s v="642"/>
    <s v="VP"/>
    <x v="4"/>
    <x v="0"/>
    <x v="0"/>
    <b v="1"/>
    <x v="1"/>
    <x v="4"/>
  </r>
  <r>
    <d v="2016-04-30T00:00:00"/>
    <s v="6429CN"/>
    <s v="11221"/>
    <n v="119542.49999999997"/>
    <n v="0"/>
    <n v="0.11954249999999997"/>
    <x v="3"/>
    <x v="0"/>
    <s v="6429CN"/>
    <s v="6429"/>
    <s v="642"/>
    <s v="CN"/>
    <x v="4"/>
    <x v="1"/>
    <x v="0"/>
    <b v="1"/>
    <x v="1"/>
    <x v="4"/>
  </r>
  <r>
    <d v="2016-05-31T00:00:00"/>
    <s v="6421VP"/>
    <s v="3341VP"/>
    <n v="377401752.09000003"/>
    <n v="0"/>
    <n v="377.40175209000006"/>
    <x v="4"/>
    <x v="0"/>
    <s v="6421VP"/>
    <s v="6421"/>
    <s v="642"/>
    <s v="VP"/>
    <x v="0"/>
    <x v="0"/>
    <x v="0"/>
    <b v="1"/>
    <x v="1"/>
    <x v="0"/>
  </r>
  <r>
    <d v="2016-05-31T00:00:00"/>
    <s v="6429VP"/>
    <s v="1111_VP"/>
    <n v="314125191"/>
    <n v="0"/>
    <n v="314.12519099999997"/>
    <x v="4"/>
    <x v="0"/>
    <s v="6429VP"/>
    <s v="6429"/>
    <s v="642"/>
    <s v="VP"/>
    <x v="4"/>
    <x v="0"/>
    <x v="0"/>
    <b v="1"/>
    <x v="1"/>
    <x v="4"/>
  </r>
  <r>
    <d v="2016-05-31T00:00:00"/>
    <s v="6421CN"/>
    <s v="3341CN"/>
    <n v="253653279.11999997"/>
    <n v="0"/>
    <n v="253.65327911999998"/>
    <x v="4"/>
    <x v="0"/>
    <s v="6421CN"/>
    <s v="6421"/>
    <s v="642"/>
    <s v="CN"/>
    <x v="0"/>
    <x v="1"/>
    <x v="0"/>
    <b v="1"/>
    <x v="1"/>
    <x v="0"/>
  </r>
  <r>
    <d v="2016-05-31T00:00:00"/>
    <s v="6427CN"/>
    <s v="2424CN"/>
    <n v="83276100"/>
    <n v="0"/>
    <n v="83.2761"/>
    <x v="4"/>
    <x v="0"/>
    <s v="6427CN"/>
    <s v="6427"/>
    <s v="642"/>
    <s v="CN"/>
    <x v="1"/>
    <x v="1"/>
    <x v="0"/>
    <b v="1"/>
    <x v="1"/>
    <x v="1"/>
  </r>
  <r>
    <d v="2016-05-31T00:00:00"/>
    <s v="6429TD"/>
    <s v="1368CN"/>
    <n v="81599296.5"/>
    <n v="0"/>
    <n v="81.599296499999994"/>
    <x v="4"/>
    <x v="0"/>
    <s v="6429TD"/>
    <s v="6429"/>
    <s v="642"/>
    <s v="TD"/>
    <x v="4"/>
    <x v="3"/>
    <x v="0"/>
    <b v="1"/>
    <x v="1"/>
    <x v="4"/>
  </r>
  <r>
    <d v="2016-05-31T00:00:00"/>
    <s v="6427VP"/>
    <s v="331VP"/>
    <n v="74324385"/>
    <n v="0"/>
    <n v="74.324385000000007"/>
    <x v="4"/>
    <x v="0"/>
    <s v="6427VP"/>
    <s v="6427"/>
    <s v="642"/>
    <s v="VP"/>
    <x v="1"/>
    <x v="0"/>
    <x v="0"/>
    <b v="1"/>
    <x v="1"/>
    <x v="1"/>
  </r>
  <r>
    <d v="2016-05-31T00:00:00"/>
    <s v="6423VP"/>
    <s v="2422VP"/>
    <n v="68601317.310000002"/>
    <n v="0"/>
    <n v="68.601317309999999"/>
    <x v="4"/>
    <x v="0"/>
    <s v="6423VP"/>
    <s v="6423"/>
    <s v="642"/>
    <s v="VP"/>
    <x v="2"/>
    <x v="0"/>
    <x v="0"/>
    <b v="1"/>
    <x v="1"/>
    <x v="2"/>
  </r>
  <r>
    <d v="2016-05-31T00:00:00"/>
    <s v="6423CN"/>
    <s v="2423CN"/>
    <n v="65497718.700000003"/>
    <n v="0"/>
    <n v="65.497718700000007"/>
    <x v="4"/>
    <x v="0"/>
    <s v="6423CN"/>
    <s v="6423"/>
    <s v="642"/>
    <s v="CN"/>
    <x v="2"/>
    <x v="1"/>
    <x v="0"/>
    <b v="1"/>
    <x v="1"/>
    <x v="2"/>
  </r>
  <r>
    <d v="2016-05-31T00:00:00"/>
    <s v="6421TN"/>
    <s v="1111_VP"/>
    <n v="51611310"/>
    <n v="0"/>
    <n v="51.611310000000003"/>
    <x v="4"/>
    <x v="0"/>
    <s v="6421TN"/>
    <s v="6421"/>
    <s v="642"/>
    <s v="PV"/>
    <x v="0"/>
    <x v="2"/>
    <x v="0"/>
    <b v="1"/>
    <x v="1"/>
    <x v="0"/>
  </r>
  <r>
    <d v="2016-05-31T00:00:00"/>
    <s v="6429PV"/>
    <s v="331VP"/>
    <n v="50821191"/>
    <n v="0"/>
    <n v="50.821190999999999"/>
    <x v="4"/>
    <x v="0"/>
    <s v="6429PV"/>
    <s v="6429"/>
    <s v="642"/>
    <s v="PV"/>
    <x v="4"/>
    <x v="2"/>
    <x v="0"/>
    <b v="1"/>
    <x v="1"/>
    <x v="4"/>
  </r>
  <r>
    <d v="2016-05-31T00:00:00"/>
    <s v="6427PV"/>
    <s v="331VP"/>
    <n v="47981565"/>
    <n v="0"/>
    <n v="47.981565000000003"/>
    <x v="4"/>
    <x v="0"/>
    <s v="6427PV"/>
    <s v="6427"/>
    <s v="642"/>
    <s v="PV"/>
    <x v="1"/>
    <x v="2"/>
    <x v="0"/>
    <b v="1"/>
    <x v="1"/>
    <x v="1"/>
  </r>
  <r>
    <d v="2016-05-31T00:00:00"/>
    <s v="6429VP"/>
    <s v="2422VP"/>
    <n v="38976375.689999998"/>
    <n v="0"/>
    <n v="38.976375689999998"/>
    <x v="4"/>
    <x v="0"/>
    <s v="6429VP"/>
    <s v="6429"/>
    <s v="642"/>
    <s v="VP"/>
    <x v="4"/>
    <x v="0"/>
    <x v="0"/>
    <b v="1"/>
    <x v="1"/>
    <x v="4"/>
  </r>
  <r>
    <d v="2016-05-31T00:00:00"/>
    <s v="6429VP"/>
    <s v="331VP"/>
    <n v="37424538.090000004"/>
    <n v="0"/>
    <n v="37.424538090000006"/>
    <x v="4"/>
    <x v="0"/>
    <s v="6429VP"/>
    <s v="6429"/>
    <s v="642"/>
    <s v="VP"/>
    <x v="4"/>
    <x v="0"/>
    <x v="0"/>
    <b v="1"/>
    <x v="1"/>
    <x v="4"/>
  </r>
  <r>
    <d v="2016-05-31T00:00:00"/>
    <s v="6423VP"/>
    <s v="2421VP"/>
    <n v="37104841.079999998"/>
    <n v="0"/>
    <n v="37.10484108"/>
    <x v="4"/>
    <x v="0"/>
    <s v="6423VP"/>
    <s v="6423"/>
    <s v="642"/>
    <s v="VP"/>
    <x v="2"/>
    <x v="0"/>
    <x v="0"/>
    <b v="1"/>
    <x v="1"/>
    <x v="2"/>
  </r>
  <r>
    <d v="2016-05-31T00:00:00"/>
    <s v="6428VP"/>
    <s v="331VP"/>
    <n v="28921005"/>
    <n v="0"/>
    <n v="28.921005000000001"/>
    <x v="4"/>
    <x v="0"/>
    <s v="6428VP"/>
    <s v="6428"/>
    <s v="642"/>
    <s v="VP"/>
    <x v="6"/>
    <x v="0"/>
    <x v="0"/>
    <b v="1"/>
    <x v="1"/>
    <x v="6"/>
  </r>
  <r>
    <d v="2016-05-31T00:00:00"/>
    <s v="6428VP"/>
    <s v="1111_VP"/>
    <n v="27897390"/>
    <n v="0"/>
    <n v="27.897390000000001"/>
    <x v="4"/>
    <x v="0"/>
    <s v="6428VP"/>
    <s v="6428"/>
    <s v="642"/>
    <s v="VP"/>
    <x v="6"/>
    <x v="0"/>
    <x v="0"/>
    <b v="1"/>
    <x v="1"/>
    <x v="6"/>
  </r>
  <r>
    <d v="2016-05-31T00:00:00"/>
    <s v="6428CN"/>
    <s v="1368CN"/>
    <n v="25875000"/>
    <n v="0"/>
    <n v="25.875"/>
    <x v="4"/>
    <x v="0"/>
    <s v="6428CN"/>
    <s v="6428"/>
    <s v="642"/>
    <s v="CN"/>
    <x v="6"/>
    <x v="1"/>
    <x v="0"/>
    <b v="1"/>
    <x v="1"/>
    <x v="6"/>
  </r>
  <r>
    <d v="2016-05-31T00:00:00"/>
    <s v="6425CN"/>
    <s v="2424CN"/>
    <n v="23320274.310000002"/>
    <n v="0"/>
    <n v="23.320274310000002"/>
    <x v="4"/>
    <x v="0"/>
    <s v="6425CN"/>
    <s v="6425"/>
    <s v="642"/>
    <s v="CN"/>
    <x v="3"/>
    <x v="1"/>
    <x v="0"/>
    <b v="1"/>
    <x v="1"/>
    <x v="3"/>
  </r>
  <r>
    <d v="2016-05-31T00:00:00"/>
    <s v="6429PV"/>
    <s v="1111_VP"/>
    <n v="22051710"/>
    <n v="0"/>
    <n v="22.05171"/>
    <x v="4"/>
    <x v="0"/>
    <s v="6429PV"/>
    <s v="6429"/>
    <s v="642"/>
    <s v="PV"/>
    <x v="4"/>
    <x v="2"/>
    <x v="0"/>
    <b v="1"/>
    <x v="1"/>
    <x v="4"/>
  </r>
  <r>
    <d v="2016-05-31T00:00:00"/>
    <s v="6426CN"/>
    <s v="1111CN"/>
    <n v="21964770"/>
    <n v="0"/>
    <n v="21.964770000000001"/>
    <x v="4"/>
    <x v="0"/>
    <s v="6426CN"/>
    <s v="6426"/>
    <s v="642"/>
    <s v="CN"/>
    <x v="5"/>
    <x v="1"/>
    <x v="0"/>
    <b v="1"/>
    <x v="1"/>
    <x v="5"/>
  </r>
  <r>
    <d v="2016-05-31T00:00:00"/>
    <s v="6423CN"/>
    <s v="2424CN"/>
    <n v="17249999.310000002"/>
    <n v="0"/>
    <n v="17.249999310000003"/>
    <x v="4"/>
    <x v="0"/>
    <s v="6423CN"/>
    <s v="6423"/>
    <s v="642"/>
    <s v="CN"/>
    <x v="2"/>
    <x v="1"/>
    <x v="0"/>
    <b v="1"/>
    <x v="1"/>
    <x v="2"/>
  </r>
  <r>
    <d v="2016-05-31T00:00:00"/>
    <s v="6424PV"/>
    <s v="2141VP"/>
    <n v="15935205.690000001"/>
    <n v="0"/>
    <n v="15.935205690000002"/>
    <x v="4"/>
    <x v="0"/>
    <s v="6424PV"/>
    <s v="6424"/>
    <s v="642"/>
    <s v="PV"/>
    <x v="7"/>
    <x v="2"/>
    <x v="0"/>
    <b v="1"/>
    <x v="1"/>
    <x v="7"/>
  </r>
  <r>
    <d v="2016-05-31T00:00:00"/>
    <s v="6426PV"/>
    <s v="1111_VP"/>
    <n v="14906070"/>
    <n v="0"/>
    <n v="14.90607"/>
    <x v="4"/>
    <x v="0"/>
    <s v="6426PV"/>
    <s v="6426"/>
    <s v="642"/>
    <s v="PV"/>
    <x v="5"/>
    <x v="2"/>
    <x v="0"/>
    <b v="1"/>
    <x v="1"/>
    <x v="5"/>
  </r>
  <r>
    <d v="2016-05-31T00:00:00"/>
    <s v="6424VP"/>
    <s v="2141VP"/>
    <n v="13663898.190000001"/>
    <n v="0"/>
    <n v="13.663898190000001"/>
    <x v="4"/>
    <x v="0"/>
    <s v="6424VP"/>
    <s v="6424"/>
    <s v="642"/>
    <s v="VP"/>
    <x v="7"/>
    <x v="0"/>
    <x v="0"/>
    <b v="1"/>
    <x v="1"/>
    <x v="7"/>
  </r>
  <r>
    <d v="2016-05-31T00:00:00"/>
    <s v="6426VP"/>
    <s v="331VP"/>
    <n v="9932909.4900000002"/>
    <n v="0"/>
    <n v="9.9329094900000001"/>
    <x v="4"/>
    <x v="0"/>
    <s v="6426VP"/>
    <s v="6426"/>
    <s v="642"/>
    <s v="VP"/>
    <x v="5"/>
    <x v="0"/>
    <x v="0"/>
    <b v="1"/>
    <x v="1"/>
    <x v="5"/>
  </r>
  <r>
    <d v="2016-05-31T00:00:00"/>
    <s v="6422VP"/>
    <s v="1561VP"/>
    <n v="8361800.6040000003"/>
    <n v="0"/>
    <n v="8.3618006040000008"/>
    <x v="4"/>
    <x v="0"/>
    <s v="6422VP"/>
    <s v="6422"/>
    <s v="642"/>
    <s v="VP"/>
    <x v="8"/>
    <x v="0"/>
    <x v="0"/>
    <b v="1"/>
    <x v="1"/>
    <x v="8"/>
  </r>
  <r>
    <d v="2016-05-31T00:00:00"/>
    <s v="6429CN"/>
    <s v="2424CN"/>
    <n v="7174727.6400000006"/>
    <n v="0"/>
    <n v="7.1747276400000004"/>
    <x v="4"/>
    <x v="0"/>
    <s v="6429CN"/>
    <s v="6429"/>
    <s v="642"/>
    <s v="CN"/>
    <x v="4"/>
    <x v="1"/>
    <x v="0"/>
    <b v="1"/>
    <x v="1"/>
    <x v="4"/>
  </r>
  <r>
    <d v="2016-05-31T00:00:00"/>
    <s v="6421VP"/>
    <s v="1111_VP"/>
    <n v="5929072.0200000005"/>
    <n v="0"/>
    <n v="5.9290720200000004"/>
    <x v="4"/>
    <x v="0"/>
    <s v="6421VP"/>
    <s v="6421"/>
    <s v="642"/>
    <s v="VP"/>
    <x v="0"/>
    <x v="0"/>
    <x v="0"/>
    <b v="1"/>
    <x v="1"/>
    <x v="0"/>
  </r>
  <r>
    <d v="2016-05-31T00:00:00"/>
    <s v="6422VP"/>
    <s v="331VP"/>
    <n v="5843258.1000000006"/>
    <n v="0"/>
    <n v="5.8432581000000008"/>
    <x v="4"/>
    <x v="0"/>
    <s v="6422VP"/>
    <s v="6422"/>
    <s v="642"/>
    <s v="VP"/>
    <x v="8"/>
    <x v="0"/>
    <x v="0"/>
    <b v="1"/>
    <x v="1"/>
    <x v="8"/>
  </r>
  <r>
    <d v="2016-05-31T00:00:00"/>
    <s v="6423PV"/>
    <s v="2422VP"/>
    <n v="5164995.6899999995"/>
    <n v="0"/>
    <n v="5.1649956899999996"/>
    <x v="4"/>
    <x v="0"/>
    <s v="6423PV"/>
    <s v="6423"/>
    <s v="642"/>
    <s v="PV"/>
    <x v="2"/>
    <x v="2"/>
    <x v="0"/>
    <b v="1"/>
    <x v="1"/>
    <x v="2"/>
  </r>
  <r>
    <d v="2016-05-31T00:00:00"/>
    <s v="6425CN"/>
    <s v="11221"/>
    <n v="5092200"/>
    <n v="0"/>
    <n v="5.0922000000000001"/>
    <x v="4"/>
    <x v="0"/>
    <s v="6425CN"/>
    <s v="6425"/>
    <s v="642"/>
    <s v="CN"/>
    <x v="3"/>
    <x v="1"/>
    <x v="0"/>
    <b v="1"/>
    <x v="1"/>
    <x v="3"/>
  </r>
  <r>
    <d v="2016-05-31T00:00:00"/>
    <s v="6425VP"/>
    <s v="1368VP"/>
    <n v="5092200"/>
    <n v="0"/>
    <n v="5.0922000000000001"/>
    <x v="4"/>
    <x v="0"/>
    <s v="6425VP"/>
    <s v="6425"/>
    <s v="642"/>
    <s v="VP"/>
    <x v="3"/>
    <x v="0"/>
    <x v="0"/>
    <b v="1"/>
    <x v="1"/>
    <x v="3"/>
  </r>
  <r>
    <d v="2016-05-31T00:00:00"/>
    <s v="6429CN"/>
    <s v="11212CN"/>
    <n v="4974510.1499999994"/>
    <n v="0"/>
    <n v="4.9745101499999995"/>
    <x v="4"/>
    <x v="0"/>
    <s v="6429CN"/>
    <s v="6429"/>
    <s v="642"/>
    <s v="CN"/>
    <x v="4"/>
    <x v="1"/>
    <x v="0"/>
    <b v="1"/>
    <x v="1"/>
    <x v="4"/>
  </r>
  <r>
    <d v="2016-05-31T00:00:00"/>
    <s v="6423TD"/>
    <s v="2424CN"/>
    <n v="4746855.6899999995"/>
    <n v="0"/>
    <n v="4.7468556899999994"/>
    <x v="4"/>
    <x v="0"/>
    <s v="6423TD"/>
    <s v="6423"/>
    <s v="642"/>
    <s v="TD"/>
    <x v="2"/>
    <x v="3"/>
    <x v="0"/>
    <b v="1"/>
    <x v="1"/>
    <x v="2"/>
  </r>
  <r>
    <d v="2016-05-31T00:00:00"/>
    <s v="6426VP"/>
    <s v="1111_VP"/>
    <n v="4409100"/>
    <n v="0"/>
    <n v="4.4090999999999996"/>
    <x v="4"/>
    <x v="0"/>
    <s v="6426VP"/>
    <s v="6426"/>
    <s v="642"/>
    <s v="VP"/>
    <x v="5"/>
    <x v="0"/>
    <x v="0"/>
    <b v="1"/>
    <x v="1"/>
    <x v="5"/>
  </r>
  <r>
    <d v="2016-05-31T00:00:00"/>
    <s v="6421VP"/>
    <s v="3383VP"/>
    <n v="3410946"/>
    <n v="0"/>
    <n v="3.410946"/>
    <x v="4"/>
    <x v="0"/>
    <s v="6421VP"/>
    <s v="6421"/>
    <s v="642"/>
    <s v="VP"/>
    <x v="0"/>
    <x v="0"/>
    <x v="0"/>
    <b v="1"/>
    <x v="1"/>
    <x v="0"/>
  </r>
  <r>
    <d v="2016-05-31T00:00:00"/>
    <s v="6429CN"/>
    <s v="1111CN"/>
    <n v="3336840"/>
    <n v="0"/>
    <n v="3.33684"/>
    <x v="4"/>
    <x v="0"/>
    <s v="6429CN"/>
    <s v="6429"/>
    <s v="642"/>
    <s v="CN"/>
    <x v="4"/>
    <x v="1"/>
    <x v="0"/>
    <b v="1"/>
    <x v="1"/>
    <x v="4"/>
  </r>
  <r>
    <d v="2016-05-31T00:00:00"/>
    <s v="6423VP"/>
    <s v="1111_VP"/>
    <n v="3328560"/>
    <n v="0"/>
    <n v="3.32856"/>
    <x v="4"/>
    <x v="0"/>
    <s v="6423VP"/>
    <s v="6423"/>
    <s v="642"/>
    <s v="VP"/>
    <x v="2"/>
    <x v="0"/>
    <x v="0"/>
    <b v="1"/>
    <x v="1"/>
    <x v="2"/>
  </r>
  <r>
    <d v="2016-05-31T00:00:00"/>
    <s v="6429VP"/>
    <s v="3341VP"/>
    <n v="1074330"/>
    <n v="0"/>
    <n v="1.07433"/>
    <x v="4"/>
    <x v="0"/>
    <s v="6429VP"/>
    <s v="6429"/>
    <s v="642"/>
    <s v="VP"/>
    <x v="4"/>
    <x v="0"/>
    <x v="0"/>
    <b v="1"/>
    <x v="1"/>
    <x v="4"/>
  </r>
  <r>
    <d v="2016-05-31T00:00:00"/>
    <s v="6426CN"/>
    <s v="1368CN"/>
    <n v="1043478.72"/>
    <n v="0"/>
    <n v="1.04347872"/>
    <x v="4"/>
    <x v="0"/>
    <s v="6426CN"/>
    <s v="6426"/>
    <s v="642"/>
    <s v="CN"/>
    <x v="5"/>
    <x v="1"/>
    <x v="0"/>
    <b v="1"/>
    <x v="1"/>
    <x v="5"/>
  </r>
  <r>
    <d v="2016-05-31T00:00:00"/>
    <s v="6429CN"/>
    <s v="11222"/>
    <n v="868369.14"/>
    <n v="0"/>
    <n v="0.86836913999999998"/>
    <x v="4"/>
    <x v="0"/>
    <s v="6429CN"/>
    <s v="6429"/>
    <s v="642"/>
    <s v="CN"/>
    <x v="4"/>
    <x v="1"/>
    <x v="0"/>
    <b v="1"/>
    <x v="1"/>
    <x v="4"/>
  </r>
  <r>
    <d v="2016-05-31T00:00:00"/>
    <s v="6429VP"/>
    <s v="11211VP"/>
    <n v="339480"/>
    <n v="0"/>
    <n v="0.33948"/>
    <x v="4"/>
    <x v="0"/>
    <s v="6429VP"/>
    <s v="6429"/>
    <s v="642"/>
    <s v="VP"/>
    <x v="4"/>
    <x v="0"/>
    <x v="0"/>
    <b v="1"/>
    <x v="1"/>
    <x v="4"/>
  </r>
  <r>
    <d v="2016-05-31T00:00:00"/>
    <s v="6422CN"/>
    <s v="1561CQ"/>
    <n v="333296.91000000003"/>
    <n v="0"/>
    <n v="0.33329691000000006"/>
    <x v="4"/>
    <x v="0"/>
    <s v="6422CN"/>
    <s v="6422"/>
    <s v="642"/>
    <s v="CN"/>
    <x v="8"/>
    <x v="1"/>
    <x v="0"/>
    <b v="1"/>
    <x v="1"/>
    <x v="8"/>
  </r>
  <r>
    <d v="2016-05-31T00:00:00"/>
    <s v="6429VP"/>
    <s v="11212"/>
    <n v="212580.72000000003"/>
    <n v="0"/>
    <n v="0.21258072000000003"/>
    <x v="4"/>
    <x v="0"/>
    <s v="6429VP"/>
    <s v="6429"/>
    <s v="642"/>
    <s v="VP"/>
    <x v="4"/>
    <x v="0"/>
    <x v="0"/>
    <b v="1"/>
    <x v="1"/>
    <x v="4"/>
  </r>
  <r>
    <d v="2016-05-31T00:00:00"/>
    <s v="6429CN"/>
    <s v="11221"/>
    <n v="97911"/>
    <n v="0"/>
    <n v="9.7910999999999998E-2"/>
    <x v="4"/>
    <x v="0"/>
    <s v="6429CN"/>
    <s v="6429"/>
    <s v="642"/>
    <s v="CN"/>
    <x v="4"/>
    <x v="1"/>
    <x v="0"/>
    <b v="1"/>
    <x v="1"/>
    <x v="4"/>
  </r>
  <r>
    <d v="2016-06-30T00:00:00"/>
    <s v="6421VP"/>
    <s v="3341VP"/>
    <n v="401570622.80999994"/>
    <n v="0"/>
    <n v="401.57062280999992"/>
    <x v="5"/>
    <x v="0"/>
    <s v="6421VP"/>
    <s v="6421"/>
    <s v="642"/>
    <s v="VP"/>
    <x v="0"/>
    <x v="0"/>
    <x v="0"/>
    <b v="1"/>
    <x v="1"/>
    <x v="0"/>
  </r>
  <r>
    <d v="2016-06-30T00:00:00"/>
    <s v="6421CN"/>
    <s v="3341CN"/>
    <n v="264280537.07999995"/>
    <n v="0"/>
    <n v="264.28053707999993"/>
    <x v="5"/>
    <x v="0"/>
    <s v="6421CN"/>
    <s v="6421"/>
    <s v="642"/>
    <s v="CN"/>
    <x v="0"/>
    <x v="1"/>
    <x v="0"/>
    <b v="1"/>
    <x v="1"/>
    <x v="0"/>
  </r>
  <r>
    <d v="2016-06-30T00:00:00"/>
    <s v="6423CN"/>
    <s v="2423CN"/>
    <n v="152408473.56"/>
    <n v="0"/>
    <n v="152.40847356"/>
    <x v="5"/>
    <x v="0"/>
    <s v="6423CN"/>
    <s v="6423"/>
    <s v="642"/>
    <s v="CN"/>
    <x v="2"/>
    <x v="1"/>
    <x v="0"/>
    <b v="1"/>
    <x v="1"/>
    <x v="2"/>
  </r>
  <r>
    <d v="2016-06-30T00:00:00"/>
    <s v="6428CN"/>
    <s v="1368CN"/>
    <n v="99304380"/>
    <n v="0"/>
    <n v="99.304379999999995"/>
    <x v="5"/>
    <x v="0"/>
    <s v="6428CN"/>
    <s v="6428"/>
    <s v="642"/>
    <s v="CN"/>
    <x v="6"/>
    <x v="1"/>
    <x v="0"/>
    <b v="1"/>
    <x v="1"/>
    <x v="6"/>
  </r>
  <r>
    <d v="2016-06-30T00:00:00"/>
    <s v="6428VP"/>
    <s v="331VP"/>
    <n v="91598850"/>
    <n v="0"/>
    <n v="91.598849999999999"/>
    <x v="5"/>
    <x v="0"/>
    <s v="6428VP"/>
    <s v="6428"/>
    <s v="642"/>
    <s v="VP"/>
    <x v="6"/>
    <x v="0"/>
    <x v="0"/>
    <b v="1"/>
    <x v="1"/>
    <x v="6"/>
  </r>
  <r>
    <d v="2016-06-30T00:00:00"/>
    <s v="6429TD"/>
    <s v="1368CN"/>
    <n v="77071365"/>
    <n v="0"/>
    <n v="77.071365"/>
    <x v="5"/>
    <x v="0"/>
    <s v="6429TD"/>
    <s v="6429"/>
    <s v="642"/>
    <s v="TD"/>
    <x v="4"/>
    <x v="3"/>
    <x v="0"/>
    <b v="1"/>
    <x v="1"/>
    <x v="4"/>
  </r>
  <r>
    <d v="2016-06-30T00:00:00"/>
    <s v="6427CN"/>
    <s v="2424CN"/>
    <n v="76034700"/>
    <n v="0"/>
    <n v="76.034700000000001"/>
    <x v="5"/>
    <x v="0"/>
    <s v="6427CN"/>
    <s v="6427"/>
    <s v="642"/>
    <s v="CN"/>
    <x v="1"/>
    <x v="1"/>
    <x v="0"/>
    <b v="1"/>
    <x v="1"/>
    <x v="1"/>
  </r>
  <r>
    <d v="2016-06-30T00:00:00"/>
    <s v="6421TN"/>
    <s v="1111_VP"/>
    <n v="75477150"/>
    <n v="0"/>
    <n v="75.477149999999995"/>
    <x v="5"/>
    <x v="0"/>
    <s v="6421TN"/>
    <s v="6421"/>
    <s v="642"/>
    <s v="PV"/>
    <x v="0"/>
    <x v="2"/>
    <x v="0"/>
    <b v="1"/>
    <x v="1"/>
    <x v="0"/>
  </r>
  <r>
    <d v="2016-06-30T00:00:00"/>
    <s v="6427VP"/>
    <s v="331VP"/>
    <n v="67861395"/>
    <n v="0"/>
    <n v="67.861395000000002"/>
    <x v="5"/>
    <x v="0"/>
    <s v="6427VP"/>
    <s v="6427"/>
    <s v="642"/>
    <s v="VP"/>
    <x v="1"/>
    <x v="0"/>
    <x v="0"/>
    <b v="1"/>
    <x v="1"/>
    <x v="1"/>
  </r>
  <r>
    <d v="2016-06-30T00:00:00"/>
    <s v="6423VP"/>
    <s v="2422VP"/>
    <n v="62635985.369999997"/>
    <n v="0"/>
    <n v="62.63598537"/>
    <x v="5"/>
    <x v="0"/>
    <s v="6423VP"/>
    <s v="6423"/>
    <s v="642"/>
    <s v="VP"/>
    <x v="2"/>
    <x v="0"/>
    <x v="0"/>
    <b v="1"/>
    <x v="1"/>
    <x v="2"/>
  </r>
  <r>
    <d v="2016-06-30T00:00:00"/>
    <s v="6429VP"/>
    <s v="331VP"/>
    <n v="55508273.730000004"/>
    <n v="0"/>
    <n v="55.508273730000006"/>
    <x v="5"/>
    <x v="0"/>
    <s v="6429VP"/>
    <s v="6429"/>
    <s v="642"/>
    <s v="VP"/>
    <x v="4"/>
    <x v="0"/>
    <x v="0"/>
    <b v="1"/>
    <x v="1"/>
    <x v="4"/>
  </r>
  <r>
    <d v="2016-06-30T00:00:00"/>
    <s v="6425CN"/>
    <s v="11221"/>
    <n v="53456760"/>
    <n v="0"/>
    <n v="53.456760000000003"/>
    <x v="5"/>
    <x v="0"/>
    <s v="6425CN"/>
    <s v="6425"/>
    <s v="642"/>
    <s v="CN"/>
    <x v="3"/>
    <x v="1"/>
    <x v="0"/>
    <b v="1"/>
    <x v="1"/>
    <x v="3"/>
  </r>
  <r>
    <d v="2016-06-30T00:00:00"/>
    <s v="6425VP"/>
    <s v="1368VP"/>
    <n v="53456760"/>
    <n v="0"/>
    <n v="53.456760000000003"/>
    <x v="5"/>
    <x v="0"/>
    <s v="6425VP"/>
    <s v="6425"/>
    <s v="642"/>
    <s v="VP"/>
    <x v="3"/>
    <x v="0"/>
    <x v="0"/>
    <b v="1"/>
    <x v="1"/>
    <x v="3"/>
  </r>
  <r>
    <d v="2016-06-30T00:00:00"/>
    <s v="6427PV"/>
    <s v="331VP"/>
    <n v="43809255"/>
    <n v="0"/>
    <n v="43.809255"/>
    <x v="5"/>
    <x v="0"/>
    <s v="6427PV"/>
    <s v="6427"/>
    <s v="642"/>
    <s v="PV"/>
    <x v="1"/>
    <x v="2"/>
    <x v="0"/>
    <b v="1"/>
    <x v="1"/>
    <x v="1"/>
  </r>
  <r>
    <d v="2016-06-30T00:00:00"/>
    <s v="6425CN"/>
    <s v="1111CN"/>
    <n v="42594930"/>
    <n v="0"/>
    <n v="42.594929999999998"/>
    <x v="5"/>
    <x v="0"/>
    <s v="6425CN"/>
    <s v="6425"/>
    <s v="642"/>
    <s v="CN"/>
    <x v="3"/>
    <x v="1"/>
    <x v="0"/>
    <b v="1"/>
    <x v="1"/>
    <x v="3"/>
  </r>
  <r>
    <d v="2016-06-30T00:00:00"/>
    <s v="6421VP"/>
    <s v="331VP"/>
    <n v="41013000"/>
    <n v="0"/>
    <n v="41.012999999999998"/>
    <x v="5"/>
    <x v="0"/>
    <s v="6421VP"/>
    <s v="6421"/>
    <s v="642"/>
    <s v="VP"/>
    <x v="0"/>
    <x v="0"/>
    <x v="0"/>
    <b v="1"/>
    <x v="1"/>
    <x v="0"/>
  </r>
  <r>
    <d v="2016-06-30T00:00:00"/>
    <s v="6423TD"/>
    <s v="1368CN"/>
    <n v="38572821"/>
    <n v="0"/>
    <n v="38.572820999999998"/>
    <x v="5"/>
    <x v="0"/>
    <s v="6423TD"/>
    <s v="6423"/>
    <s v="642"/>
    <s v="TD"/>
    <x v="2"/>
    <x v="3"/>
    <x v="0"/>
    <b v="1"/>
    <x v="1"/>
    <x v="2"/>
  </r>
  <r>
    <d v="2016-06-30T00:00:00"/>
    <s v="6429VP"/>
    <s v="2422VP"/>
    <n v="35587125.629999995"/>
    <n v="0"/>
    <n v="35.587125629999996"/>
    <x v="5"/>
    <x v="0"/>
    <s v="6429VP"/>
    <s v="6429"/>
    <s v="642"/>
    <s v="VP"/>
    <x v="4"/>
    <x v="0"/>
    <x v="0"/>
    <b v="1"/>
    <x v="1"/>
    <x v="4"/>
  </r>
  <r>
    <d v="2016-06-30T00:00:00"/>
    <s v="6423VP"/>
    <s v="2421VP"/>
    <n v="34635278.159999996"/>
    <n v="0"/>
    <n v="34.635278159999999"/>
    <x v="5"/>
    <x v="0"/>
    <s v="6423VP"/>
    <s v="6423"/>
    <s v="642"/>
    <s v="VP"/>
    <x v="2"/>
    <x v="0"/>
    <x v="0"/>
    <b v="1"/>
    <x v="1"/>
    <x v="2"/>
  </r>
  <r>
    <d v="2016-06-30T00:00:00"/>
    <s v="6428VP"/>
    <s v="1111_VP"/>
    <n v="24959340"/>
    <n v="0"/>
    <n v="24.959340000000001"/>
    <x v="5"/>
    <x v="0"/>
    <s v="6428VP"/>
    <s v="6428"/>
    <s v="642"/>
    <s v="VP"/>
    <x v="6"/>
    <x v="0"/>
    <x v="0"/>
    <b v="1"/>
    <x v="1"/>
    <x v="6"/>
  </r>
  <r>
    <d v="2016-06-30T00:00:00"/>
    <s v="6429VP"/>
    <s v="1111_VP"/>
    <n v="21787542"/>
    <n v="0"/>
    <n v="21.787541999999998"/>
    <x v="5"/>
    <x v="0"/>
    <s v="6429VP"/>
    <s v="6429"/>
    <s v="642"/>
    <s v="VP"/>
    <x v="4"/>
    <x v="0"/>
    <x v="0"/>
    <b v="1"/>
    <x v="1"/>
    <x v="4"/>
  </r>
  <r>
    <d v="2016-06-30T00:00:00"/>
    <s v="6425CN"/>
    <s v="2424CN"/>
    <n v="21292424.369999997"/>
    <n v="0"/>
    <n v="21.292424369999996"/>
    <x v="5"/>
    <x v="0"/>
    <s v="6425CN"/>
    <s v="6425"/>
    <s v="642"/>
    <s v="CN"/>
    <x v="3"/>
    <x v="1"/>
    <x v="0"/>
    <b v="1"/>
    <x v="1"/>
    <x v="3"/>
  </r>
  <r>
    <d v="2016-06-30T00:00:00"/>
    <s v="6423CN"/>
    <s v="2424CN"/>
    <n v="15749999.370000001"/>
    <n v="0"/>
    <n v="15.749999370000001"/>
    <x v="5"/>
    <x v="0"/>
    <s v="6423CN"/>
    <s v="6423"/>
    <s v="642"/>
    <s v="CN"/>
    <x v="2"/>
    <x v="1"/>
    <x v="0"/>
    <b v="1"/>
    <x v="1"/>
    <x v="2"/>
  </r>
  <r>
    <d v="2016-06-30T00:00:00"/>
    <s v="6429CN"/>
    <s v="1111CN"/>
    <n v="15055740"/>
    <n v="0"/>
    <n v="15.05574"/>
    <x v="5"/>
    <x v="0"/>
    <s v="6429CN"/>
    <s v="6429"/>
    <s v="642"/>
    <s v="CN"/>
    <x v="4"/>
    <x v="1"/>
    <x v="0"/>
    <b v="1"/>
    <x v="1"/>
    <x v="4"/>
  </r>
  <r>
    <d v="2016-06-30T00:00:00"/>
    <s v="6424PV"/>
    <s v="2141VP"/>
    <n v="14549535.629999997"/>
    <n v="0"/>
    <n v="14.549535629999998"/>
    <x v="5"/>
    <x v="0"/>
    <s v="6424PV"/>
    <s v="6424"/>
    <s v="642"/>
    <s v="PV"/>
    <x v="7"/>
    <x v="2"/>
    <x v="0"/>
    <b v="1"/>
    <x v="1"/>
    <x v="7"/>
  </r>
  <r>
    <d v="2016-06-30T00:00:00"/>
    <s v="6428CN"/>
    <s v="1111CN"/>
    <n v="14175000"/>
    <n v="0"/>
    <n v="14.175000000000001"/>
    <x v="5"/>
    <x v="0"/>
    <s v="6428CN"/>
    <s v="6428"/>
    <s v="642"/>
    <s v="CN"/>
    <x v="6"/>
    <x v="1"/>
    <x v="0"/>
    <b v="1"/>
    <x v="1"/>
    <x v="6"/>
  </r>
  <r>
    <d v="2016-06-30T00:00:00"/>
    <s v="6429PV"/>
    <s v="1111_VP"/>
    <n v="12714030"/>
    <n v="0"/>
    <n v="12.714029999999999"/>
    <x v="5"/>
    <x v="0"/>
    <s v="6429PV"/>
    <s v="6429"/>
    <s v="642"/>
    <s v="PV"/>
    <x v="4"/>
    <x v="2"/>
    <x v="0"/>
    <b v="1"/>
    <x v="1"/>
    <x v="4"/>
  </r>
  <r>
    <d v="2016-06-30T00:00:00"/>
    <s v="6425CN"/>
    <s v="11212CN"/>
    <n v="12663000"/>
    <n v="0"/>
    <n v="12.663"/>
    <x v="5"/>
    <x v="0"/>
    <s v="6425CN"/>
    <s v="6425"/>
    <s v="642"/>
    <s v="CN"/>
    <x v="3"/>
    <x v="1"/>
    <x v="0"/>
    <b v="1"/>
    <x v="1"/>
    <x v="3"/>
  </r>
  <r>
    <d v="2016-06-30T00:00:00"/>
    <s v="6424VP"/>
    <s v="2141VP"/>
    <n v="12475733.129999999"/>
    <n v="0"/>
    <n v="12.475733129999998"/>
    <x v="5"/>
    <x v="0"/>
    <s v="6424VP"/>
    <s v="6424"/>
    <s v="642"/>
    <s v="VP"/>
    <x v="7"/>
    <x v="0"/>
    <x v="0"/>
    <b v="1"/>
    <x v="1"/>
    <x v="7"/>
  </r>
  <r>
    <d v="2016-06-30T00:00:00"/>
    <s v="6429PV"/>
    <s v="331VP"/>
    <n v="11776703.399999999"/>
    <n v="0"/>
    <n v="11.776703399999999"/>
    <x v="5"/>
    <x v="0"/>
    <s v="6429PV"/>
    <s v="6429"/>
    <s v="642"/>
    <s v="PV"/>
    <x v="4"/>
    <x v="2"/>
    <x v="0"/>
    <b v="1"/>
    <x v="1"/>
    <x v="4"/>
  </r>
  <r>
    <d v="2016-06-30T00:00:00"/>
    <s v="6426VP"/>
    <s v="331VP"/>
    <n v="8346240"/>
    <n v="0"/>
    <n v="8.3462399999999999"/>
    <x v="5"/>
    <x v="0"/>
    <s v="6426VP"/>
    <s v="6426"/>
    <s v="642"/>
    <s v="VP"/>
    <x v="5"/>
    <x v="0"/>
    <x v="0"/>
    <b v="1"/>
    <x v="1"/>
    <x v="5"/>
  </r>
  <r>
    <d v="2016-06-30T00:00:00"/>
    <s v="6421CN"/>
    <s v="1111CN"/>
    <n v="7749000"/>
    <n v="0"/>
    <n v="7.7489999999999997"/>
    <x v="5"/>
    <x v="0"/>
    <s v="6421CN"/>
    <s v="6421"/>
    <s v="642"/>
    <s v="CN"/>
    <x v="0"/>
    <x v="1"/>
    <x v="0"/>
    <b v="1"/>
    <x v="1"/>
    <x v="0"/>
  </r>
  <r>
    <d v="2016-06-30T00:00:00"/>
    <s v="6422VP"/>
    <s v="1561VP"/>
    <n v="7545133.2599999998"/>
    <n v="0"/>
    <n v="7.5451332600000001"/>
    <x v="5"/>
    <x v="0"/>
    <s v="6422VP"/>
    <s v="6422"/>
    <s v="642"/>
    <s v="VP"/>
    <x v="8"/>
    <x v="0"/>
    <x v="0"/>
    <b v="1"/>
    <x v="1"/>
    <x v="8"/>
  </r>
  <r>
    <d v="2016-06-30T00:00:00"/>
    <s v="6426PV"/>
    <s v="1111_VP"/>
    <n v="7036470"/>
    <n v="0"/>
    <n v="7.0364699999999996"/>
    <x v="5"/>
    <x v="0"/>
    <s v="6426PV"/>
    <s v="6426"/>
    <s v="642"/>
    <s v="PV"/>
    <x v="5"/>
    <x v="2"/>
    <x v="0"/>
    <b v="1"/>
    <x v="1"/>
    <x v="5"/>
  </r>
  <r>
    <d v="2016-06-30T00:00:00"/>
    <s v="6429CN"/>
    <s v="2424CN"/>
    <n v="6550838.2799999993"/>
    <n v="0"/>
    <n v="6.5508382799999989"/>
    <x v="5"/>
    <x v="0"/>
    <s v="6429CN"/>
    <s v="6429"/>
    <s v="642"/>
    <s v="CN"/>
    <x v="4"/>
    <x v="1"/>
    <x v="0"/>
    <b v="1"/>
    <x v="1"/>
    <x v="4"/>
  </r>
  <r>
    <d v="2016-06-30T00:00:00"/>
    <s v="6426CN"/>
    <s v="1111CN"/>
    <n v="6331500"/>
    <n v="0"/>
    <n v="6.3315000000000001"/>
    <x v="5"/>
    <x v="0"/>
    <s v="6426CN"/>
    <s v="6426"/>
    <s v="642"/>
    <s v="CN"/>
    <x v="5"/>
    <x v="1"/>
    <x v="0"/>
    <b v="1"/>
    <x v="1"/>
    <x v="5"/>
  </r>
  <r>
    <d v="2016-06-30T00:00:00"/>
    <s v="6421VP"/>
    <s v="3383VP"/>
    <n v="6228684"/>
    <n v="0"/>
    <n v="6.2286840000000003"/>
    <x v="5"/>
    <x v="0"/>
    <s v="6421VP"/>
    <s v="6421"/>
    <s v="642"/>
    <s v="VP"/>
    <x v="0"/>
    <x v="0"/>
    <x v="0"/>
    <b v="1"/>
    <x v="1"/>
    <x v="0"/>
  </r>
  <r>
    <d v="2016-06-30T00:00:00"/>
    <s v="6423PV"/>
    <s v="2422VP"/>
    <n v="4715865.63"/>
    <n v="0"/>
    <n v="4.7158656299999997"/>
    <x v="5"/>
    <x v="0"/>
    <s v="6423PV"/>
    <s v="6423"/>
    <s v="642"/>
    <s v="PV"/>
    <x v="2"/>
    <x v="2"/>
    <x v="0"/>
    <b v="1"/>
    <x v="1"/>
    <x v="2"/>
  </r>
  <r>
    <d v="2016-06-30T00:00:00"/>
    <s v="6426TD"/>
    <s v="1368CN"/>
    <n v="4698540"/>
    <n v="0"/>
    <n v="4.6985400000000004"/>
    <x v="5"/>
    <x v="0"/>
    <s v="6426TD"/>
    <s v="6426"/>
    <s v="642"/>
    <s v="TD"/>
    <x v="5"/>
    <x v="3"/>
    <x v="0"/>
    <b v="1"/>
    <x v="1"/>
    <x v="5"/>
  </r>
  <r>
    <d v="2016-06-30T00:00:00"/>
    <s v="6428CN"/>
    <s v="11212CN"/>
    <n v="4634812.9799999995"/>
    <n v="0"/>
    <n v="4.6348129799999995"/>
    <x v="5"/>
    <x v="0"/>
    <s v="6428CN"/>
    <s v="6428"/>
    <s v="642"/>
    <s v="CN"/>
    <x v="6"/>
    <x v="1"/>
    <x v="0"/>
    <b v="1"/>
    <x v="1"/>
    <x v="6"/>
  </r>
  <r>
    <d v="2016-06-30T00:00:00"/>
    <s v="64212TD"/>
    <s v="1368CN"/>
    <n v="4403700"/>
    <n v="0"/>
    <n v="4.4036999999999997"/>
    <x v="5"/>
    <x v="0"/>
    <s v="64212TD"/>
    <s v="6421"/>
    <s v="642"/>
    <s v="TD"/>
    <x v="0"/>
    <x v="3"/>
    <x v="0"/>
    <b v="1"/>
    <x v="1"/>
    <x v="0"/>
  </r>
  <r>
    <d v="2016-06-30T00:00:00"/>
    <s v="6423TD"/>
    <s v="2424CN"/>
    <n v="4334085.63"/>
    <n v="0"/>
    <n v="4.3340856299999997"/>
    <x v="5"/>
    <x v="0"/>
    <s v="6423TD"/>
    <s v="6423"/>
    <s v="642"/>
    <s v="TD"/>
    <x v="2"/>
    <x v="3"/>
    <x v="0"/>
    <b v="1"/>
    <x v="1"/>
    <x v="2"/>
  </r>
  <r>
    <d v="2016-06-30T00:00:00"/>
    <s v="6426VP"/>
    <s v="1111_VP"/>
    <n v="3906614.88"/>
    <n v="0"/>
    <n v="3.9066148799999998"/>
    <x v="5"/>
    <x v="0"/>
    <s v="6426VP"/>
    <s v="6426"/>
    <s v="642"/>
    <s v="VP"/>
    <x v="5"/>
    <x v="0"/>
    <x v="0"/>
    <b v="1"/>
    <x v="1"/>
    <x v="5"/>
  </r>
  <r>
    <d v="2016-06-30T00:00:00"/>
    <s v="6423VP"/>
    <s v="1111_VP"/>
    <n v="3572100"/>
    <n v="0"/>
    <n v="3.5720999999999998"/>
    <x v="5"/>
    <x v="0"/>
    <s v="6423VP"/>
    <s v="6423"/>
    <s v="642"/>
    <s v="VP"/>
    <x v="2"/>
    <x v="0"/>
    <x v="0"/>
    <b v="1"/>
    <x v="1"/>
    <x v="2"/>
  </r>
  <r>
    <d v="2016-06-30T00:00:00"/>
    <s v="6429TD"/>
    <s v="2424CN"/>
    <n v="2992499.37"/>
    <n v="0"/>
    <n v="2.99249937"/>
    <x v="5"/>
    <x v="0"/>
    <s v="6429TD"/>
    <s v="6429"/>
    <s v="642"/>
    <s v="TD"/>
    <x v="4"/>
    <x v="3"/>
    <x v="0"/>
    <b v="1"/>
    <x v="1"/>
    <x v="4"/>
  </r>
  <r>
    <d v="2016-06-30T00:00:00"/>
    <s v="6429VP"/>
    <s v="11211VP"/>
    <n v="2256900.0300000003"/>
    <n v="0"/>
    <n v="2.2569000300000002"/>
    <x v="5"/>
    <x v="0"/>
    <s v="6429VP"/>
    <s v="6429"/>
    <s v="642"/>
    <s v="VP"/>
    <x v="4"/>
    <x v="0"/>
    <x v="0"/>
    <b v="1"/>
    <x v="1"/>
    <x v="4"/>
  </r>
  <r>
    <d v="2016-06-30T00:00:00"/>
    <s v="6423CN"/>
    <s v="1111CN"/>
    <n v="1202040"/>
    <n v="0"/>
    <n v="1.20204"/>
    <x v="5"/>
    <x v="0"/>
    <s v="6423CN"/>
    <s v="6423"/>
    <s v="642"/>
    <s v="CN"/>
    <x v="2"/>
    <x v="1"/>
    <x v="0"/>
    <b v="1"/>
    <x v="1"/>
    <x v="2"/>
  </r>
  <r>
    <d v="2016-06-30T00:00:00"/>
    <s v="6429VP"/>
    <s v="1561CB"/>
    <n v="1016375.8499999999"/>
    <n v="0"/>
    <n v="1.01637585"/>
    <x v="5"/>
    <x v="0"/>
    <s v="6429VP"/>
    <s v="6429"/>
    <s v="642"/>
    <s v="VP"/>
    <x v="4"/>
    <x v="0"/>
    <x v="0"/>
    <b v="1"/>
    <x v="1"/>
    <x v="4"/>
  </r>
  <r>
    <d v="2016-06-30T00:00:00"/>
    <s v="6422VP"/>
    <s v="1561CB"/>
    <n v="493080.20999999996"/>
    <n v="0"/>
    <n v="0.49308020999999996"/>
    <x v="5"/>
    <x v="0"/>
    <s v="6422VP"/>
    <s v="6422"/>
    <s v="642"/>
    <s v="VP"/>
    <x v="8"/>
    <x v="0"/>
    <x v="0"/>
    <b v="1"/>
    <x v="1"/>
    <x v="8"/>
  </r>
  <r>
    <d v="2016-06-30T00:00:00"/>
    <s v="6429CN"/>
    <s v="11212CN"/>
    <n v="476091"/>
    <n v="0"/>
    <n v="0.47609099999999999"/>
    <x v="5"/>
    <x v="0"/>
    <s v="6429CN"/>
    <s v="6429"/>
    <s v="642"/>
    <s v="CN"/>
    <x v="4"/>
    <x v="1"/>
    <x v="0"/>
    <b v="1"/>
    <x v="1"/>
    <x v="4"/>
  </r>
  <r>
    <d v="2016-06-30T00:00:00"/>
    <s v="6426CN"/>
    <s v="1368CN"/>
    <n v="459481.68"/>
    <n v="0"/>
    <n v="0.45948168"/>
    <x v="5"/>
    <x v="0"/>
    <s v="6426CN"/>
    <s v="6426"/>
    <s v="642"/>
    <s v="CN"/>
    <x v="5"/>
    <x v="1"/>
    <x v="0"/>
    <b v="1"/>
    <x v="1"/>
    <x v="5"/>
  </r>
  <r>
    <d v="2016-06-30T00:00:00"/>
    <s v="6422CN"/>
    <s v="1368CN"/>
    <n v="378000"/>
    <n v="0"/>
    <n v="0.378"/>
    <x v="5"/>
    <x v="0"/>
    <s v="6422CN"/>
    <s v="6422"/>
    <s v="642"/>
    <s v="CN"/>
    <x v="8"/>
    <x v="1"/>
    <x v="0"/>
    <b v="1"/>
    <x v="1"/>
    <x v="8"/>
  </r>
  <r>
    <d v="2016-06-30T00:00:00"/>
    <s v="6429VP"/>
    <s v="11212"/>
    <n v="374598"/>
    <n v="0"/>
    <n v="0.37459799999999999"/>
    <x v="5"/>
    <x v="0"/>
    <s v="6429VP"/>
    <s v="6429"/>
    <s v="642"/>
    <s v="VP"/>
    <x v="4"/>
    <x v="0"/>
    <x v="0"/>
    <b v="1"/>
    <x v="1"/>
    <x v="4"/>
  </r>
  <r>
    <d v="2016-06-30T00:00:00"/>
    <s v="6429CN"/>
    <s v="11221"/>
    <n v="293139"/>
    <n v="0"/>
    <n v="0.29313899999999998"/>
    <x v="5"/>
    <x v="0"/>
    <s v="6429CN"/>
    <s v="6429"/>
    <s v="642"/>
    <s v="CN"/>
    <x v="4"/>
    <x v="1"/>
    <x v="0"/>
    <b v="1"/>
    <x v="1"/>
    <x v="4"/>
  </r>
  <r>
    <d v="2016-06-30T00:00:00"/>
    <s v="6429CN"/>
    <s v="11222"/>
    <n v="45738"/>
    <n v="0"/>
    <n v="4.5738000000000001E-2"/>
    <x v="5"/>
    <x v="0"/>
    <s v="6429CN"/>
    <s v="6429"/>
    <s v="642"/>
    <s v="CN"/>
    <x v="4"/>
    <x v="1"/>
    <x v="0"/>
    <b v="1"/>
    <x v="1"/>
    <x v="4"/>
  </r>
  <r>
    <d v="2016-06-30T00:00:00"/>
    <s v="6429VP"/>
    <s v="131VP"/>
    <n v="68.039999999999992"/>
    <n v="0"/>
    <n v="6.8039999999999992E-5"/>
    <x v="5"/>
    <x v="0"/>
    <s v="6429VP"/>
    <s v="6429"/>
    <s v="642"/>
    <s v="VP"/>
    <x v="4"/>
    <x v="0"/>
    <x v="0"/>
    <b v="1"/>
    <x v="1"/>
    <x v="4"/>
  </r>
  <r>
    <d v="2016-01-31T00:00:00"/>
    <s v="64171"/>
    <s v="2422CB"/>
    <n v="291323247.75"/>
    <n v="0"/>
    <n v="291.32324775000001"/>
    <x v="0"/>
    <x v="0"/>
    <s v="6417CB"/>
    <s v="6417"/>
    <s v="641"/>
    <s v="CH1"/>
    <x v="1"/>
    <x v="4"/>
    <x v="1"/>
    <b v="0"/>
    <x v="0"/>
    <x v="1"/>
  </r>
  <r>
    <d v="2016-01-31T00:00:00"/>
    <s v="64111"/>
    <s v="3341CB"/>
    <n v="211698882"/>
    <n v="0"/>
    <n v="211.698882"/>
    <x v="0"/>
    <x v="0"/>
    <s v="6411CB"/>
    <s v="6411"/>
    <s v="641"/>
    <s v="CH1"/>
    <x v="0"/>
    <x v="4"/>
    <x v="1"/>
    <b v="0"/>
    <x v="0"/>
    <x v="0"/>
  </r>
  <r>
    <d v="2016-01-31T00:00:00"/>
    <s v="64172"/>
    <s v="2424CQ"/>
    <n v="211207500"/>
    <n v="0"/>
    <n v="211.20750000000001"/>
    <x v="0"/>
    <x v="0"/>
    <s v="6417CQ"/>
    <s v="6417"/>
    <s v="641"/>
    <s v="CH2"/>
    <x v="1"/>
    <x v="5"/>
    <x v="1"/>
    <b v="0"/>
    <x v="0"/>
    <x v="1"/>
  </r>
  <r>
    <d v="2016-01-31T00:00:00"/>
    <s v="64112"/>
    <s v="3341CQ"/>
    <n v="189597332.25"/>
    <n v="0"/>
    <n v="189.59733224999999"/>
    <x v="0"/>
    <x v="0"/>
    <s v="6411CQ"/>
    <s v="6411"/>
    <s v="641"/>
    <s v="CH2"/>
    <x v="0"/>
    <x v="5"/>
    <x v="1"/>
    <b v="0"/>
    <x v="0"/>
    <x v="0"/>
  </r>
  <r>
    <d v="2016-01-31T00:00:00"/>
    <s v="64181"/>
    <s v="331VP"/>
    <n v="130236750"/>
    <n v="0"/>
    <n v="130.23675"/>
    <x v="0"/>
    <x v="0"/>
    <s v="6418CB"/>
    <s v="6418"/>
    <s v="641"/>
    <s v="CH1"/>
    <x v="9"/>
    <x v="4"/>
    <x v="1"/>
    <b v="0"/>
    <x v="0"/>
    <x v="9"/>
  </r>
  <r>
    <d v="2016-01-31T00:00:00"/>
    <s v="64132"/>
    <s v="2424CQ"/>
    <n v="100345686.75"/>
    <n v="0"/>
    <n v="100.34568675"/>
    <x v="0"/>
    <x v="0"/>
    <s v="6413CQ"/>
    <s v="6413"/>
    <s v="641"/>
    <s v="CH2"/>
    <x v="2"/>
    <x v="5"/>
    <x v="1"/>
    <b v="0"/>
    <x v="0"/>
    <x v="2"/>
  </r>
  <r>
    <d v="2016-01-31T00:00:00"/>
    <s v="64132"/>
    <s v="2423CQ"/>
    <n v="73631270.25"/>
    <n v="0"/>
    <n v="73.63127025"/>
    <x v="0"/>
    <x v="0"/>
    <s v="6413CQ"/>
    <s v="6413"/>
    <s v="641"/>
    <s v="CH2"/>
    <x v="2"/>
    <x v="5"/>
    <x v="1"/>
    <b v="0"/>
    <x v="0"/>
    <x v="2"/>
  </r>
  <r>
    <d v="2016-01-31T00:00:00"/>
    <s v="64192"/>
    <s v="11212CN"/>
    <n v="49500000"/>
    <n v="0"/>
    <n v="49.5"/>
    <x v="0"/>
    <x v="0"/>
    <s v="6419CQ"/>
    <s v="6419"/>
    <s v="641"/>
    <s v="CH2"/>
    <x v="4"/>
    <x v="5"/>
    <x v="1"/>
    <b v="0"/>
    <x v="0"/>
    <x v="4"/>
  </r>
  <r>
    <d v="2016-01-31T00:00:00"/>
    <s v="64131"/>
    <s v="2421CB"/>
    <n v="44080906.5"/>
    <n v="0"/>
    <n v="44.080906499999998"/>
    <x v="0"/>
    <x v="0"/>
    <s v="6413CB"/>
    <s v="6413"/>
    <s v="641"/>
    <s v="CH1"/>
    <x v="2"/>
    <x v="4"/>
    <x v="1"/>
    <b v="0"/>
    <x v="0"/>
    <x v="2"/>
  </r>
  <r>
    <d v="2016-01-31T00:00:00"/>
    <s v="64191"/>
    <s v="1111_VP"/>
    <n v="43308000"/>
    <n v="0"/>
    <n v="43.308"/>
    <x v="0"/>
    <x v="0"/>
    <s v="6419CB"/>
    <s v="6419"/>
    <s v="641"/>
    <s v="CH1"/>
    <x v="4"/>
    <x v="4"/>
    <x v="1"/>
    <b v="0"/>
    <x v="0"/>
    <x v="4"/>
  </r>
  <r>
    <d v="2016-01-31T00:00:00"/>
    <s v="64131"/>
    <s v="1561CB"/>
    <n v="37176782.894999996"/>
    <n v="0"/>
    <n v="37.176782894999995"/>
    <x v="0"/>
    <x v="0"/>
    <s v="6413CB"/>
    <s v="6413"/>
    <s v="641"/>
    <s v="CH1"/>
    <x v="2"/>
    <x v="4"/>
    <x v="1"/>
    <b v="0"/>
    <x v="0"/>
    <x v="2"/>
  </r>
  <r>
    <d v="2016-01-31T00:00:00"/>
    <s v="64192"/>
    <s v="1111CN"/>
    <n v="36348750"/>
    <n v="0"/>
    <n v="36.348750000000003"/>
    <x v="0"/>
    <x v="0"/>
    <s v="6419CQ"/>
    <s v="6419"/>
    <s v="641"/>
    <s v="CH2"/>
    <x v="4"/>
    <x v="5"/>
    <x v="1"/>
    <b v="0"/>
    <x v="0"/>
    <x v="4"/>
  </r>
  <r>
    <d v="2016-01-31T00:00:00"/>
    <s v="64131"/>
    <s v="2422CB"/>
    <n v="26080278.75"/>
    <n v="0"/>
    <n v="26.080278750000002"/>
    <x v="0"/>
    <x v="0"/>
    <s v="6413CB"/>
    <s v="6413"/>
    <s v="641"/>
    <s v="CH1"/>
    <x v="2"/>
    <x v="4"/>
    <x v="1"/>
    <b v="0"/>
    <x v="0"/>
    <x v="2"/>
  </r>
  <r>
    <d v="2016-01-31T00:00:00"/>
    <s v="64192"/>
    <s v="11221"/>
    <n v="25280109"/>
    <n v="0"/>
    <n v="25.280108999999999"/>
    <x v="0"/>
    <x v="0"/>
    <s v="6419CQ"/>
    <s v="6419"/>
    <s v="641"/>
    <s v="CH2"/>
    <x v="4"/>
    <x v="5"/>
    <x v="1"/>
    <b v="0"/>
    <x v="0"/>
    <x v="4"/>
  </r>
  <r>
    <d v="2016-01-31T00:00:00"/>
    <s v="64161"/>
    <s v="1111CB"/>
    <n v="24403500"/>
    <n v="0"/>
    <n v="24.403500000000001"/>
    <x v="0"/>
    <x v="0"/>
    <s v="6416CB"/>
    <s v="6416"/>
    <s v="641"/>
    <s v="CH1"/>
    <x v="5"/>
    <x v="4"/>
    <x v="1"/>
    <b v="0"/>
    <x v="0"/>
    <x v="5"/>
  </r>
  <r>
    <d v="2016-01-31T00:00:00"/>
    <s v="64162"/>
    <s v="1111CN"/>
    <n v="21066750"/>
    <n v="0"/>
    <n v="21.066749999999999"/>
    <x v="0"/>
    <x v="0"/>
    <s v="6416CQ"/>
    <s v="6416"/>
    <s v="641"/>
    <s v="CH2"/>
    <x v="5"/>
    <x v="5"/>
    <x v="1"/>
    <b v="0"/>
    <x v="0"/>
    <x v="5"/>
  </r>
  <r>
    <d v="2016-01-31T00:00:00"/>
    <s v="64122"/>
    <s v="1111CN"/>
    <n v="7875000"/>
    <n v="0"/>
    <n v="7.875"/>
    <x v="0"/>
    <x v="0"/>
    <s v="6412CQ"/>
    <s v="6412"/>
    <s v="641"/>
    <s v="CH2"/>
    <x v="10"/>
    <x v="5"/>
    <x v="1"/>
    <b v="0"/>
    <x v="0"/>
    <x v="10"/>
  </r>
  <r>
    <d v="2016-01-31T00:00:00"/>
    <s v="64191"/>
    <s v="1111CB"/>
    <n v="7080750"/>
    <n v="0"/>
    <n v="7.0807500000000001"/>
    <x v="0"/>
    <x v="0"/>
    <s v="6419CB"/>
    <s v="6419"/>
    <s v="641"/>
    <s v="CH1"/>
    <x v="4"/>
    <x v="4"/>
    <x v="1"/>
    <b v="0"/>
    <x v="0"/>
    <x v="4"/>
  </r>
  <r>
    <d v="2016-01-31T00:00:00"/>
    <s v="64191"/>
    <s v="11211"/>
    <n v="3448053"/>
    <n v="0"/>
    <n v="3.4480529999999998"/>
    <x v="0"/>
    <x v="0"/>
    <s v="6419CB"/>
    <s v="6419"/>
    <s v="641"/>
    <s v="CH1"/>
    <x v="4"/>
    <x v="4"/>
    <x v="1"/>
    <b v="0"/>
    <x v="0"/>
    <x v="4"/>
  </r>
  <r>
    <d v="2016-01-31T00:00:00"/>
    <s v="64161"/>
    <s v="1111_VP"/>
    <n v="1633500"/>
    <n v="0"/>
    <n v="1.6335"/>
    <x v="0"/>
    <x v="0"/>
    <s v="6416CB"/>
    <s v="6416"/>
    <s v="641"/>
    <s v="CH1"/>
    <x v="5"/>
    <x v="4"/>
    <x v="1"/>
    <b v="0"/>
    <x v="0"/>
    <x v="5"/>
  </r>
  <r>
    <d v="2016-02-28T00:00:00"/>
    <s v="64171"/>
    <s v="2422CB"/>
    <n v="305624999.25"/>
    <n v="0"/>
    <n v="305.62499924999997"/>
    <x v="1"/>
    <x v="0"/>
    <s v="6417CB"/>
    <s v="6417"/>
    <s v="641"/>
    <s v="CH1"/>
    <x v="1"/>
    <x v="4"/>
    <x v="1"/>
    <b v="0"/>
    <x v="0"/>
    <x v="1"/>
  </r>
  <r>
    <d v="2016-02-28T00:00:00"/>
    <s v="64172"/>
    <s v="2424CQ"/>
    <n v="211207500"/>
    <n v="0"/>
    <n v="211.20750000000001"/>
    <x v="1"/>
    <x v="0"/>
    <s v="6417CQ"/>
    <s v="6417"/>
    <s v="641"/>
    <s v="CH2"/>
    <x v="1"/>
    <x v="5"/>
    <x v="1"/>
    <b v="0"/>
    <x v="0"/>
    <x v="1"/>
  </r>
  <r>
    <d v="2016-02-28T00:00:00"/>
    <s v="64111"/>
    <s v="3341CB"/>
    <n v="178115949"/>
    <n v="0"/>
    <n v="178.115949"/>
    <x v="1"/>
    <x v="0"/>
    <s v="6411CB"/>
    <s v="6411"/>
    <s v="641"/>
    <s v="CH1"/>
    <x v="0"/>
    <x v="4"/>
    <x v="1"/>
    <b v="0"/>
    <x v="0"/>
    <x v="0"/>
  </r>
  <r>
    <d v="2016-02-28T00:00:00"/>
    <s v="64112"/>
    <s v="3341CQ"/>
    <n v="135481806"/>
    <n v="0"/>
    <n v="135.48180600000001"/>
    <x v="1"/>
    <x v="0"/>
    <s v="6411CQ"/>
    <s v="6411"/>
    <s v="641"/>
    <s v="CH2"/>
    <x v="0"/>
    <x v="5"/>
    <x v="1"/>
    <b v="0"/>
    <x v="0"/>
    <x v="0"/>
  </r>
  <r>
    <d v="2016-02-28T00:00:00"/>
    <s v="64132"/>
    <s v="2424CQ"/>
    <n v="100345686.75"/>
    <n v="0"/>
    <n v="100.34568675"/>
    <x v="1"/>
    <x v="0"/>
    <s v="6413CQ"/>
    <s v="6413"/>
    <s v="641"/>
    <s v="CH2"/>
    <x v="2"/>
    <x v="5"/>
    <x v="1"/>
    <b v="0"/>
    <x v="0"/>
    <x v="2"/>
  </r>
  <r>
    <d v="2016-02-28T00:00:00"/>
    <s v="64171"/>
    <s v="331VP"/>
    <n v="91807499.25"/>
    <n v="0"/>
    <n v="91.807499250000006"/>
    <x v="1"/>
    <x v="0"/>
    <s v="6417CB"/>
    <s v="6417"/>
    <s v="641"/>
    <s v="CH1"/>
    <x v="1"/>
    <x v="4"/>
    <x v="1"/>
    <b v="0"/>
    <x v="0"/>
    <x v="1"/>
  </r>
  <r>
    <d v="2016-02-28T00:00:00"/>
    <s v="64132"/>
    <s v="2423CQ"/>
    <n v="74935332"/>
    <n v="0"/>
    <n v="74.935332000000002"/>
    <x v="1"/>
    <x v="0"/>
    <s v="6413CQ"/>
    <s v="6413"/>
    <s v="641"/>
    <s v="CH2"/>
    <x v="2"/>
    <x v="5"/>
    <x v="1"/>
    <b v="0"/>
    <x v="0"/>
    <x v="2"/>
  </r>
  <r>
    <d v="2016-02-28T00:00:00"/>
    <s v="64192"/>
    <s v="11212CN"/>
    <n v="72637137"/>
    <n v="0"/>
    <n v="72.637136999999996"/>
    <x v="1"/>
    <x v="0"/>
    <s v="6419CQ"/>
    <s v="6419"/>
    <s v="641"/>
    <s v="CH2"/>
    <x v="4"/>
    <x v="5"/>
    <x v="1"/>
    <b v="0"/>
    <x v="0"/>
    <x v="4"/>
  </r>
  <r>
    <d v="2016-02-28T00:00:00"/>
    <s v="64191"/>
    <s v="1111_VP"/>
    <n v="55984500"/>
    <n v="0"/>
    <n v="55.984499999999997"/>
    <x v="1"/>
    <x v="0"/>
    <s v="6419CB"/>
    <s v="6419"/>
    <s v="641"/>
    <s v="CH1"/>
    <x v="4"/>
    <x v="4"/>
    <x v="1"/>
    <b v="0"/>
    <x v="0"/>
    <x v="4"/>
  </r>
  <r>
    <d v="2016-02-28T00:00:00"/>
    <s v="64131"/>
    <s v="2421CB"/>
    <n v="44500907.25"/>
    <n v="0"/>
    <n v="44.500907249999997"/>
    <x v="1"/>
    <x v="0"/>
    <s v="6413CB"/>
    <s v="6413"/>
    <s v="641"/>
    <s v="CH1"/>
    <x v="2"/>
    <x v="4"/>
    <x v="1"/>
    <b v="0"/>
    <x v="0"/>
    <x v="2"/>
  </r>
  <r>
    <d v="2016-02-28T00:00:00"/>
    <s v="64192"/>
    <s v="1561CQ"/>
    <n v="29700000"/>
    <n v="0"/>
    <n v="29.7"/>
    <x v="1"/>
    <x v="0"/>
    <s v="6419CQ"/>
    <s v="6419"/>
    <s v="641"/>
    <s v="CH2"/>
    <x v="4"/>
    <x v="5"/>
    <x v="1"/>
    <b v="0"/>
    <x v="0"/>
    <x v="4"/>
  </r>
  <r>
    <d v="2016-02-28T00:00:00"/>
    <s v="64131"/>
    <s v="2422CB"/>
    <n v="26080278.75"/>
    <n v="0"/>
    <n v="26.080278750000002"/>
    <x v="1"/>
    <x v="0"/>
    <s v="6413CB"/>
    <s v="6413"/>
    <s v="641"/>
    <s v="CH1"/>
    <x v="2"/>
    <x v="4"/>
    <x v="1"/>
    <b v="0"/>
    <x v="0"/>
    <x v="2"/>
  </r>
  <r>
    <d v="2016-02-28T00:00:00"/>
    <s v="64193"/>
    <s v="11212CN"/>
    <n v="20889000"/>
    <n v="0"/>
    <n v="20.888999999999999"/>
    <x v="1"/>
    <x v="0"/>
    <s v="6419AETP"/>
    <s v="6419"/>
    <s v="641"/>
    <s v="CH3"/>
    <x v="4"/>
    <x v="6"/>
    <x v="1"/>
    <b v="0"/>
    <x v="0"/>
    <x v="4"/>
  </r>
  <r>
    <d v="2016-02-28T00:00:00"/>
    <s v="64161"/>
    <s v="1111CB"/>
    <n v="18573750"/>
    <n v="0"/>
    <n v="18.57375"/>
    <x v="1"/>
    <x v="0"/>
    <s v="6416CB"/>
    <s v="6416"/>
    <s v="641"/>
    <s v="CH1"/>
    <x v="5"/>
    <x v="4"/>
    <x v="1"/>
    <b v="0"/>
    <x v="0"/>
    <x v="5"/>
  </r>
  <r>
    <d v="2016-02-28T00:00:00"/>
    <s v="64191"/>
    <s v="1111CB"/>
    <n v="16123500"/>
    <n v="0"/>
    <n v="16.1235"/>
    <x v="1"/>
    <x v="0"/>
    <s v="6419CB"/>
    <s v="6419"/>
    <s v="641"/>
    <s v="CH1"/>
    <x v="4"/>
    <x v="4"/>
    <x v="1"/>
    <b v="0"/>
    <x v="0"/>
    <x v="4"/>
  </r>
  <r>
    <d v="2016-02-28T00:00:00"/>
    <s v="64194"/>
    <s v="11222"/>
    <n v="11745000"/>
    <n v="0"/>
    <n v="11.744999999999999"/>
    <x v="1"/>
    <x v="0"/>
    <s v="6419QT"/>
    <s v="6419"/>
    <s v="641"/>
    <s v="CH4"/>
    <x v="4"/>
    <x v="7"/>
    <x v="1"/>
    <b v="0"/>
    <x v="0"/>
    <x v="4"/>
  </r>
  <r>
    <d v="2016-02-28T00:00:00"/>
    <s v="64194"/>
    <s v="1111CN"/>
    <n v="11250000"/>
    <n v="0"/>
    <n v="11.25"/>
    <x v="1"/>
    <x v="0"/>
    <s v="6419QT"/>
    <s v="6419"/>
    <s v="641"/>
    <s v="CH4"/>
    <x v="4"/>
    <x v="7"/>
    <x v="1"/>
    <b v="0"/>
    <x v="0"/>
    <x v="4"/>
  </r>
  <r>
    <d v="2016-02-28T00:00:00"/>
    <s v="64162"/>
    <s v="1111CN"/>
    <n v="9270000"/>
    <n v="0"/>
    <n v="9.27"/>
    <x v="1"/>
    <x v="0"/>
    <s v="6416CQ"/>
    <s v="6416"/>
    <s v="641"/>
    <s v="CH2"/>
    <x v="5"/>
    <x v="5"/>
    <x v="1"/>
    <b v="0"/>
    <x v="0"/>
    <x v="5"/>
  </r>
  <r>
    <d v="2016-02-28T00:00:00"/>
    <s v="64192"/>
    <s v="1111CN"/>
    <n v="5674500"/>
    <n v="0"/>
    <n v="5.6745000000000001"/>
    <x v="1"/>
    <x v="0"/>
    <s v="6419CQ"/>
    <s v="6419"/>
    <s v="641"/>
    <s v="CH2"/>
    <x v="4"/>
    <x v="5"/>
    <x v="1"/>
    <b v="0"/>
    <x v="0"/>
    <x v="4"/>
  </r>
  <r>
    <d v="2016-02-28T00:00:00"/>
    <s v="64111"/>
    <s v="3383CB"/>
    <n v="3707550"/>
    <n v="0"/>
    <n v="3.7075499999999999"/>
    <x v="1"/>
    <x v="0"/>
    <s v="6411CB"/>
    <s v="6411"/>
    <s v="641"/>
    <s v="CH1"/>
    <x v="0"/>
    <x v="4"/>
    <x v="1"/>
    <b v="0"/>
    <x v="0"/>
    <x v="0"/>
  </r>
  <r>
    <d v="2016-02-28T00:00:00"/>
    <s v="64122"/>
    <s v="1111CN"/>
    <n v="3150000"/>
    <n v="0"/>
    <n v="3.15"/>
    <x v="1"/>
    <x v="0"/>
    <s v="6412CQ"/>
    <s v="6412"/>
    <s v="641"/>
    <s v="CH2"/>
    <x v="10"/>
    <x v="5"/>
    <x v="1"/>
    <b v="0"/>
    <x v="0"/>
    <x v="10"/>
  </r>
  <r>
    <d v="2016-02-28T00:00:00"/>
    <s v="64191"/>
    <s v="11211"/>
    <n v="3066306.75"/>
    <n v="0"/>
    <n v="3.0663067499999999"/>
    <x v="1"/>
    <x v="0"/>
    <s v="6419CB"/>
    <s v="6419"/>
    <s v="641"/>
    <s v="CH1"/>
    <x v="4"/>
    <x v="4"/>
    <x v="1"/>
    <b v="0"/>
    <x v="0"/>
    <x v="4"/>
  </r>
  <r>
    <d v="2016-02-28T00:00:00"/>
    <s v="64131"/>
    <s v="1561CB"/>
    <n v="1436715"/>
    <n v="0"/>
    <n v="1.436715"/>
    <x v="1"/>
    <x v="0"/>
    <s v="6413CB"/>
    <s v="6413"/>
    <s v="641"/>
    <s v="CH1"/>
    <x v="2"/>
    <x v="4"/>
    <x v="1"/>
    <b v="0"/>
    <x v="0"/>
    <x v="2"/>
  </r>
  <r>
    <d v="2016-02-28T00:00:00"/>
    <s v="64161"/>
    <s v="1111_VP"/>
    <n v="1280250"/>
    <n v="0"/>
    <n v="1.2802500000000001"/>
    <x v="1"/>
    <x v="0"/>
    <s v="6416CB"/>
    <s v="6416"/>
    <s v="641"/>
    <s v="CH1"/>
    <x v="5"/>
    <x v="4"/>
    <x v="1"/>
    <b v="0"/>
    <x v="0"/>
    <x v="5"/>
  </r>
  <r>
    <d v="2016-03-31T00:00:00"/>
    <s v="64171"/>
    <s v="2422CB"/>
    <n v="296456249.27249998"/>
    <n v="0"/>
    <n v="296.45624927249997"/>
    <x v="2"/>
    <x v="0"/>
    <s v="6417CB"/>
    <s v="6417"/>
    <s v="641"/>
    <s v="CH1"/>
    <x v="1"/>
    <x v="4"/>
    <x v="1"/>
    <b v="0"/>
    <x v="0"/>
    <x v="1"/>
  </r>
  <r>
    <d v="2016-03-31T00:00:00"/>
    <s v="64172"/>
    <s v="2424CQ"/>
    <n v="204871275"/>
    <n v="0"/>
    <n v="204.871275"/>
    <x v="2"/>
    <x v="0"/>
    <s v="6417CQ"/>
    <s v="6417"/>
    <s v="641"/>
    <s v="CH2"/>
    <x v="1"/>
    <x v="5"/>
    <x v="1"/>
    <b v="0"/>
    <x v="0"/>
    <x v="1"/>
  </r>
  <r>
    <d v="2016-03-31T00:00:00"/>
    <s v="64111"/>
    <s v="3341CB"/>
    <n v="175796130.03749999"/>
    <n v="0"/>
    <n v="175.79613003750001"/>
    <x v="2"/>
    <x v="0"/>
    <s v="6411CB"/>
    <s v="6411"/>
    <s v="641"/>
    <s v="CH1"/>
    <x v="0"/>
    <x v="4"/>
    <x v="1"/>
    <b v="0"/>
    <x v="0"/>
    <x v="0"/>
  </r>
  <r>
    <d v="2016-03-31T00:00:00"/>
    <s v="64175"/>
    <s v="2424NT"/>
    <n v="160049999.27250004"/>
    <n v="0"/>
    <n v="160.04999927250003"/>
    <x v="2"/>
    <x v="0"/>
    <s v="6417NT"/>
    <s v="6417"/>
    <s v="641"/>
    <s v="CH5"/>
    <x v="1"/>
    <x v="8"/>
    <x v="1"/>
    <b v="0"/>
    <x v="0"/>
    <x v="1"/>
  </r>
  <r>
    <d v="2016-03-31T00:00:00"/>
    <s v="64112"/>
    <s v="3341CQ"/>
    <n v="156887286.14249998"/>
    <n v="0"/>
    <n v="156.88728614249999"/>
    <x v="2"/>
    <x v="0"/>
    <s v="6411CQ"/>
    <s v="6411"/>
    <s v="641"/>
    <s v="CH2"/>
    <x v="0"/>
    <x v="5"/>
    <x v="1"/>
    <b v="0"/>
    <x v="0"/>
    <x v="0"/>
  </r>
  <r>
    <d v="2016-03-31T00:00:00"/>
    <s v="64113"/>
    <s v="3341AETP"/>
    <n v="119424990.10499999"/>
    <n v="0"/>
    <n v="119.42499010499999"/>
    <x v="2"/>
    <x v="0"/>
    <s v="6411AETP"/>
    <s v="6411"/>
    <s v="641"/>
    <s v="CH3"/>
    <x v="0"/>
    <x v="6"/>
    <x v="1"/>
    <b v="0"/>
    <x v="0"/>
    <x v="0"/>
  </r>
  <r>
    <d v="2016-03-31T00:00:00"/>
    <s v="64132"/>
    <s v="2424CQ"/>
    <n v="97335316.147500008"/>
    <n v="0"/>
    <n v="97.335316147500009"/>
    <x v="2"/>
    <x v="0"/>
    <s v="6413CQ"/>
    <s v="6413"/>
    <s v="641"/>
    <s v="CH2"/>
    <x v="2"/>
    <x v="5"/>
    <x v="1"/>
    <b v="0"/>
    <x v="0"/>
    <x v="2"/>
  </r>
  <r>
    <d v="2016-03-31T00:00:00"/>
    <s v="64194"/>
    <s v="1111CN"/>
    <n v="78212070"/>
    <n v="0"/>
    <n v="78.212069999999997"/>
    <x v="2"/>
    <x v="0"/>
    <s v="6419QT"/>
    <s v="6419"/>
    <s v="641"/>
    <s v="CH4"/>
    <x v="4"/>
    <x v="7"/>
    <x v="1"/>
    <b v="0"/>
    <x v="0"/>
    <x v="4"/>
  </r>
  <r>
    <d v="2016-03-31T00:00:00"/>
    <s v="64132"/>
    <s v="2423CQ"/>
    <n v="73540629.539999992"/>
    <n v="0"/>
    <n v="73.540629539999998"/>
    <x v="2"/>
    <x v="0"/>
    <s v="6413CQ"/>
    <s v="6413"/>
    <s v="641"/>
    <s v="CH2"/>
    <x v="2"/>
    <x v="5"/>
    <x v="1"/>
    <b v="0"/>
    <x v="0"/>
    <x v="2"/>
  </r>
  <r>
    <d v="2016-03-31T00:00:00"/>
    <s v="64114"/>
    <s v="3341QT"/>
    <n v="69497399.879999995"/>
    <n v="0"/>
    <n v="69.497399879999989"/>
    <x v="2"/>
    <x v="0"/>
    <s v="6411QT"/>
    <s v="6411"/>
    <s v="641"/>
    <s v="CH4"/>
    <x v="0"/>
    <x v="7"/>
    <x v="1"/>
    <b v="0"/>
    <x v="0"/>
    <x v="0"/>
  </r>
  <r>
    <d v="2016-03-31T00:00:00"/>
    <s v="64193"/>
    <s v="1111CN"/>
    <n v="58298067"/>
    <n v="0"/>
    <n v="58.298067000000003"/>
    <x v="2"/>
    <x v="0"/>
    <s v="6419AETP"/>
    <s v="6419"/>
    <s v="641"/>
    <s v="CH3"/>
    <x v="4"/>
    <x v="6"/>
    <x v="1"/>
    <b v="0"/>
    <x v="0"/>
    <x v="4"/>
  </r>
  <r>
    <d v="2016-03-31T00:00:00"/>
    <s v="64134"/>
    <s v="2424QT"/>
    <n v="56983983.75"/>
    <n v="0"/>
    <n v="56.98398375"/>
    <x v="2"/>
    <x v="0"/>
    <s v="6413QT"/>
    <s v="6413"/>
    <s v="641"/>
    <s v="CH4"/>
    <x v="2"/>
    <x v="7"/>
    <x v="1"/>
    <b v="0"/>
    <x v="0"/>
    <x v="2"/>
  </r>
  <r>
    <d v="2016-03-31T00:00:00"/>
    <s v="64191"/>
    <s v="1111_VP"/>
    <n v="48658837.5"/>
    <n v="0"/>
    <n v="48.658837499999997"/>
    <x v="2"/>
    <x v="0"/>
    <s v="6419CB"/>
    <s v="6419"/>
    <s v="641"/>
    <s v="CH1"/>
    <x v="4"/>
    <x v="4"/>
    <x v="1"/>
    <b v="0"/>
    <x v="0"/>
    <x v="4"/>
  </r>
  <r>
    <d v="2016-03-31T00:00:00"/>
    <s v="64131"/>
    <s v="2421CB"/>
    <n v="43165880.032499999"/>
    <n v="0"/>
    <n v="43.165880032499999"/>
    <x v="2"/>
    <x v="0"/>
    <s v="6413CB"/>
    <s v="6413"/>
    <s v="641"/>
    <s v="CH1"/>
    <x v="2"/>
    <x v="4"/>
    <x v="1"/>
    <b v="0"/>
    <x v="0"/>
    <x v="2"/>
  </r>
  <r>
    <d v="2016-03-31T00:00:00"/>
    <s v="64195"/>
    <s v="1111CN"/>
    <n v="36229500"/>
    <n v="0"/>
    <n v="36.229500000000002"/>
    <x v="2"/>
    <x v="0"/>
    <s v="6419NT"/>
    <s v="6419"/>
    <s v="641"/>
    <s v="CH5"/>
    <x v="4"/>
    <x v="8"/>
    <x v="1"/>
    <b v="0"/>
    <x v="0"/>
    <x v="4"/>
  </r>
  <r>
    <d v="2016-03-31T00:00:00"/>
    <s v="64134"/>
    <s v="2423QT"/>
    <n v="34697382.817499995"/>
    <n v="0"/>
    <n v="34.697382817499992"/>
    <x v="2"/>
    <x v="0"/>
    <s v="6413QT"/>
    <s v="6413"/>
    <s v="641"/>
    <s v="CH4"/>
    <x v="2"/>
    <x v="7"/>
    <x v="1"/>
    <b v="0"/>
    <x v="0"/>
    <x v="2"/>
  </r>
  <r>
    <d v="2016-03-31T00:00:00"/>
    <s v="64116"/>
    <s v="3341ĐN"/>
    <n v="31051315.777499996"/>
    <n v="0"/>
    <n v="31.051315777499997"/>
    <x v="2"/>
    <x v="0"/>
    <s v="6411ĐN"/>
    <s v="6411"/>
    <s v="641"/>
    <s v="CH6"/>
    <x v="0"/>
    <x v="9"/>
    <x v="1"/>
    <b v="0"/>
    <x v="0"/>
    <x v="0"/>
  </r>
  <r>
    <d v="2016-03-31T00:00:00"/>
    <s v="64134"/>
    <s v="1561CN"/>
    <n v="29888586.719999999"/>
    <n v="0"/>
    <n v="29.888586719999999"/>
    <x v="2"/>
    <x v="0"/>
    <s v="6413QT"/>
    <s v="6413"/>
    <s v="641"/>
    <s v="CH4"/>
    <x v="2"/>
    <x v="7"/>
    <x v="1"/>
    <b v="0"/>
    <x v="0"/>
    <x v="2"/>
  </r>
  <r>
    <d v="2016-03-31T00:00:00"/>
    <s v="64136"/>
    <s v="331VP"/>
    <n v="29463750"/>
    <n v="0"/>
    <n v="29.463750000000001"/>
    <x v="2"/>
    <x v="0"/>
    <s v="6413ĐN"/>
    <s v="6413"/>
    <s v="641"/>
    <s v="CH6"/>
    <x v="2"/>
    <x v="9"/>
    <x v="1"/>
    <b v="0"/>
    <x v="0"/>
    <x v="2"/>
  </r>
  <r>
    <d v="2016-03-31T00:00:00"/>
    <s v="64133"/>
    <s v="2423AETP"/>
    <n v="28565284.589999996"/>
    <n v="0"/>
    <n v="28.565284589999997"/>
    <x v="2"/>
    <x v="0"/>
    <s v="6413AETP"/>
    <s v="6413"/>
    <s v="641"/>
    <s v="CH3"/>
    <x v="2"/>
    <x v="6"/>
    <x v="1"/>
    <b v="0"/>
    <x v="0"/>
    <x v="2"/>
  </r>
  <r>
    <d v="2016-03-31T00:00:00"/>
    <s v="64135"/>
    <s v="1561CN"/>
    <n v="27397871.887499996"/>
    <n v="0"/>
    <n v="27.397871887499996"/>
    <x v="2"/>
    <x v="0"/>
    <s v="6413NT"/>
    <s v="6413"/>
    <s v="641"/>
    <s v="CH5"/>
    <x v="2"/>
    <x v="8"/>
    <x v="1"/>
    <b v="0"/>
    <x v="0"/>
    <x v="2"/>
  </r>
  <r>
    <d v="2016-03-31T00:00:00"/>
    <s v="64192"/>
    <s v="1111CN"/>
    <n v="26825107.5"/>
    <n v="0"/>
    <n v="26.825107500000001"/>
    <x v="2"/>
    <x v="0"/>
    <s v="6419CQ"/>
    <s v="6419"/>
    <s v="641"/>
    <s v="CH2"/>
    <x v="4"/>
    <x v="5"/>
    <x v="1"/>
    <b v="0"/>
    <x v="0"/>
    <x v="4"/>
  </r>
  <r>
    <d v="2016-03-31T00:00:00"/>
    <s v="64131"/>
    <s v="2422CB"/>
    <n v="25297870.387499996"/>
    <n v="0"/>
    <n v="25.297870387499994"/>
    <x v="2"/>
    <x v="0"/>
    <s v="6413CB"/>
    <s v="6413"/>
    <s v="641"/>
    <s v="CH1"/>
    <x v="2"/>
    <x v="4"/>
    <x v="1"/>
    <b v="0"/>
    <x v="0"/>
    <x v="2"/>
  </r>
  <r>
    <d v="2016-03-31T00:00:00"/>
    <s v="64154"/>
    <s v="2424QT"/>
    <n v="20706468.75"/>
    <n v="0"/>
    <n v="20.706468749999999"/>
    <x v="2"/>
    <x v="0"/>
    <s v="6415QT"/>
    <s v="6415"/>
    <s v="641"/>
    <s v="CH4"/>
    <x v="3"/>
    <x v="7"/>
    <x v="1"/>
    <b v="0"/>
    <x v="0"/>
    <x v="3"/>
  </r>
  <r>
    <d v="2016-03-31T00:00:00"/>
    <s v="64192"/>
    <s v="11212CN"/>
    <n v="20415978"/>
    <n v="0"/>
    <n v="20.415977999999999"/>
    <x v="2"/>
    <x v="0"/>
    <s v="6419CQ"/>
    <s v="6419"/>
    <s v="641"/>
    <s v="CH2"/>
    <x v="4"/>
    <x v="5"/>
    <x v="1"/>
    <b v="0"/>
    <x v="0"/>
    <x v="4"/>
  </r>
  <r>
    <d v="2016-03-31T00:00:00"/>
    <s v="64126"/>
    <s v="1561VP"/>
    <n v="19747048.297499999"/>
    <n v="0"/>
    <n v="19.747048297500001"/>
    <x v="2"/>
    <x v="0"/>
    <s v="6412ĐN"/>
    <s v="6412"/>
    <s v="641"/>
    <s v="CH6"/>
    <x v="10"/>
    <x v="9"/>
    <x v="1"/>
    <b v="0"/>
    <x v="0"/>
    <x v="10"/>
  </r>
  <r>
    <d v="2016-03-31T00:00:00"/>
    <s v="64133"/>
    <s v="1561CN"/>
    <n v="16936865.662499998"/>
    <n v="0"/>
    <n v="16.936865662499997"/>
    <x v="2"/>
    <x v="0"/>
    <s v="6413AETP"/>
    <s v="6413"/>
    <s v="641"/>
    <s v="CH3"/>
    <x v="2"/>
    <x v="6"/>
    <x v="1"/>
    <b v="0"/>
    <x v="0"/>
    <x v="2"/>
  </r>
  <r>
    <d v="2016-03-31T00:00:00"/>
    <s v="64135"/>
    <s v="2423NT"/>
    <n v="13618800"/>
    <n v="0"/>
    <n v="13.6188"/>
    <x v="2"/>
    <x v="0"/>
    <s v="6413NT"/>
    <s v="6413"/>
    <s v="641"/>
    <s v="CH5"/>
    <x v="2"/>
    <x v="8"/>
    <x v="1"/>
    <b v="0"/>
    <x v="0"/>
    <x v="2"/>
  </r>
  <r>
    <d v="2016-03-31T00:00:00"/>
    <s v="64121"/>
    <s v="1561CB"/>
    <n v="12829767.3225"/>
    <n v="0"/>
    <n v="12.8297673225"/>
    <x v="2"/>
    <x v="0"/>
    <s v="6412CB"/>
    <s v="6412"/>
    <s v="641"/>
    <s v="CH1"/>
    <x v="10"/>
    <x v="4"/>
    <x v="1"/>
    <b v="0"/>
    <x v="0"/>
    <x v="10"/>
  </r>
  <r>
    <d v="2016-03-31T00:00:00"/>
    <s v="64161"/>
    <s v="1111CB"/>
    <n v="12632310"/>
    <n v="0"/>
    <n v="12.63231"/>
    <x v="2"/>
    <x v="0"/>
    <s v="6416CB"/>
    <s v="6416"/>
    <s v="641"/>
    <s v="CH1"/>
    <x v="5"/>
    <x v="4"/>
    <x v="1"/>
    <b v="0"/>
    <x v="0"/>
    <x v="5"/>
  </r>
  <r>
    <d v="2016-03-31T00:00:00"/>
    <s v="64136"/>
    <s v="2421ĐN"/>
    <n v="10782468.8325"/>
    <n v="0"/>
    <n v="10.782468832499999"/>
    <x v="2"/>
    <x v="0"/>
    <s v="6413ĐN"/>
    <s v="6413"/>
    <s v="641"/>
    <s v="CH6"/>
    <x v="2"/>
    <x v="9"/>
    <x v="1"/>
    <b v="0"/>
    <x v="0"/>
    <x v="2"/>
  </r>
  <r>
    <d v="2016-03-31T00:00:00"/>
    <s v="64183"/>
    <s v="1111CN"/>
    <n v="8402625"/>
    <n v="0"/>
    <n v="8.4026250000000005"/>
    <x v="2"/>
    <x v="0"/>
    <s v="6418AETP"/>
    <s v="6418"/>
    <s v="641"/>
    <s v="CH3"/>
    <x v="9"/>
    <x v="6"/>
    <x v="1"/>
    <b v="0"/>
    <x v="0"/>
    <x v="9"/>
  </r>
  <r>
    <d v="2016-03-31T00:00:00"/>
    <s v="64195"/>
    <s v="2424NT"/>
    <n v="8184375"/>
    <n v="0"/>
    <n v="8.1843749999999993"/>
    <x v="2"/>
    <x v="0"/>
    <s v="6419NT"/>
    <s v="6419"/>
    <s v="641"/>
    <s v="CH5"/>
    <x v="4"/>
    <x v="8"/>
    <x v="1"/>
    <b v="0"/>
    <x v="0"/>
    <x v="4"/>
  </r>
  <r>
    <d v="2016-03-31T00:00:00"/>
    <s v="64197"/>
    <s v="1111CN"/>
    <n v="8153820"/>
    <n v="0"/>
    <n v="8.1538199999999996"/>
    <x v="2"/>
    <x v="0"/>
    <s v="6419CMT8"/>
    <s v="6419"/>
    <s v="641"/>
    <s v="CH7"/>
    <x v="4"/>
    <x v="10"/>
    <x v="1"/>
    <b v="0"/>
    <x v="0"/>
    <x v="4"/>
  </r>
  <r>
    <d v="2016-03-31T00:00:00"/>
    <s v="64135"/>
    <s v="1111CN"/>
    <n v="5238000"/>
    <n v="0"/>
    <n v="5.2380000000000004"/>
    <x v="2"/>
    <x v="0"/>
    <s v="6413NT"/>
    <s v="6413"/>
    <s v="641"/>
    <s v="CH5"/>
    <x v="2"/>
    <x v="8"/>
    <x v="1"/>
    <b v="0"/>
    <x v="0"/>
    <x v="2"/>
  </r>
  <r>
    <d v="2016-03-31T00:00:00"/>
    <s v="64194"/>
    <s v="2423QT"/>
    <n v="4546874.2725"/>
    <n v="0"/>
    <n v="4.5468742725000002"/>
    <x v="2"/>
    <x v="0"/>
    <s v="6419QT"/>
    <s v="6419"/>
    <s v="641"/>
    <s v="CH4"/>
    <x v="4"/>
    <x v="7"/>
    <x v="1"/>
    <b v="0"/>
    <x v="0"/>
    <x v="4"/>
  </r>
  <r>
    <d v="2016-03-31T00:00:00"/>
    <s v="64191"/>
    <s v="141CB"/>
    <n v="4441387.5"/>
    <n v="0"/>
    <n v="4.4413875000000003"/>
    <x v="2"/>
    <x v="0"/>
    <s v="6419CB"/>
    <s v="6419"/>
    <s v="641"/>
    <s v="CH1"/>
    <x v="4"/>
    <x v="4"/>
    <x v="1"/>
    <b v="0"/>
    <x v="0"/>
    <x v="4"/>
  </r>
  <r>
    <d v="2016-03-31T00:00:00"/>
    <s v="64112"/>
    <s v="1111CN"/>
    <n v="4365000"/>
    <n v="0"/>
    <n v="4.3650000000000002"/>
    <x v="2"/>
    <x v="0"/>
    <s v="6411CQ"/>
    <s v="6411"/>
    <s v="641"/>
    <s v="CH2"/>
    <x v="0"/>
    <x v="5"/>
    <x v="1"/>
    <b v="0"/>
    <x v="0"/>
    <x v="0"/>
  </r>
  <r>
    <d v="2016-03-31T00:00:00"/>
    <s v="64113"/>
    <s v="1111CN"/>
    <n v="4255875"/>
    <n v="0"/>
    <n v="4.2558749999999996"/>
    <x v="2"/>
    <x v="0"/>
    <s v="6411AETP"/>
    <s v="6411"/>
    <s v="641"/>
    <s v="CH3"/>
    <x v="0"/>
    <x v="6"/>
    <x v="1"/>
    <b v="0"/>
    <x v="0"/>
    <x v="0"/>
  </r>
  <r>
    <d v="2016-03-31T00:00:00"/>
    <s v="64131"/>
    <s v="1111_VP"/>
    <n v="3841200"/>
    <n v="0"/>
    <n v="3.8412000000000002"/>
    <x v="2"/>
    <x v="0"/>
    <s v="6413CB"/>
    <s v="6413"/>
    <s v="641"/>
    <s v="CH1"/>
    <x v="2"/>
    <x v="4"/>
    <x v="1"/>
    <b v="0"/>
    <x v="0"/>
    <x v="2"/>
  </r>
  <r>
    <d v="2016-03-31T00:00:00"/>
    <s v="64191"/>
    <s v="1111CB"/>
    <n v="3734257.5"/>
    <n v="0"/>
    <n v="3.7342575"/>
    <x v="2"/>
    <x v="0"/>
    <s v="6419CB"/>
    <s v="6419"/>
    <s v="641"/>
    <s v="CH1"/>
    <x v="4"/>
    <x v="4"/>
    <x v="1"/>
    <b v="0"/>
    <x v="0"/>
    <x v="4"/>
  </r>
  <r>
    <d v="2016-03-31T00:00:00"/>
    <s v="64114"/>
    <s v="1111CN"/>
    <n v="3601125"/>
    <n v="0"/>
    <n v="3.6011250000000001"/>
    <x v="2"/>
    <x v="0"/>
    <s v="6411QT"/>
    <s v="6411"/>
    <s v="641"/>
    <s v="CH4"/>
    <x v="0"/>
    <x v="7"/>
    <x v="1"/>
    <b v="0"/>
    <x v="0"/>
    <x v="0"/>
  </r>
  <r>
    <d v="2016-03-31T00:00:00"/>
    <s v="64111"/>
    <s v="3383CB"/>
    <n v="3596323.5"/>
    <n v="0"/>
    <n v="3.5963235"/>
    <x v="2"/>
    <x v="0"/>
    <s v="6411CB"/>
    <s v="6411"/>
    <s v="641"/>
    <s v="CH1"/>
    <x v="0"/>
    <x v="4"/>
    <x v="1"/>
    <b v="0"/>
    <x v="0"/>
    <x v="0"/>
  </r>
  <r>
    <d v="2016-03-31T00:00:00"/>
    <s v="64184"/>
    <s v="1111CN"/>
    <n v="3492000"/>
    <n v="0"/>
    <n v="3.492"/>
    <x v="2"/>
    <x v="0"/>
    <s v="6418QT"/>
    <s v="6418"/>
    <s v="641"/>
    <s v="CH4"/>
    <x v="9"/>
    <x v="7"/>
    <x v="1"/>
    <b v="0"/>
    <x v="0"/>
    <x v="9"/>
  </r>
  <r>
    <d v="2016-03-31T00:00:00"/>
    <s v="64135"/>
    <s v="2424NT"/>
    <n v="2455312.5"/>
    <n v="0"/>
    <n v="2.4553124999999998"/>
    <x v="2"/>
    <x v="0"/>
    <s v="6413NT"/>
    <s v="6413"/>
    <s v="641"/>
    <s v="CH5"/>
    <x v="2"/>
    <x v="8"/>
    <x v="1"/>
    <b v="0"/>
    <x v="0"/>
    <x v="2"/>
  </r>
  <r>
    <d v="2016-03-31T00:00:00"/>
    <s v="64191"/>
    <s v="11211"/>
    <n v="2445369.0300000003"/>
    <n v="0"/>
    <n v="2.4453690300000002"/>
    <x v="2"/>
    <x v="0"/>
    <s v="6419CB"/>
    <s v="6419"/>
    <s v="641"/>
    <s v="CH1"/>
    <x v="4"/>
    <x v="4"/>
    <x v="1"/>
    <b v="0"/>
    <x v="0"/>
    <x v="4"/>
  </r>
  <r>
    <d v="2016-03-31T00:00:00"/>
    <s v="64133"/>
    <s v="2424AETP"/>
    <n v="2409844.4775"/>
    <n v="0"/>
    <n v="2.4098444775000001"/>
    <x v="2"/>
    <x v="0"/>
    <s v="6413AETP"/>
    <s v="6413"/>
    <s v="641"/>
    <s v="CH3"/>
    <x v="2"/>
    <x v="6"/>
    <x v="1"/>
    <b v="0"/>
    <x v="0"/>
    <x v="2"/>
  </r>
  <r>
    <d v="2016-03-31T00:00:00"/>
    <s v="64122"/>
    <s v="1111CN"/>
    <n v="1909687.5"/>
    <n v="0"/>
    <n v="1.9096875"/>
    <x v="2"/>
    <x v="0"/>
    <s v="6412CQ"/>
    <s v="6412"/>
    <s v="641"/>
    <s v="CH2"/>
    <x v="10"/>
    <x v="5"/>
    <x v="1"/>
    <b v="0"/>
    <x v="0"/>
    <x v="10"/>
  </r>
  <r>
    <d v="2016-03-31T00:00:00"/>
    <s v="64161"/>
    <s v="1111_VP"/>
    <n v="1833300"/>
    <n v="0"/>
    <n v="1.8332999999999999"/>
    <x v="2"/>
    <x v="0"/>
    <s v="6416CB"/>
    <s v="6416"/>
    <s v="641"/>
    <s v="CH1"/>
    <x v="5"/>
    <x v="4"/>
    <x v="1"/>
    <b v="0"/>
    <x v="0"/>
    <x v="5"/>
  </r>
  <r>
    <d v="2016-03-31T00:00:00"/>
    <s v="64133"/>
    <s v="1111CN"/>
    <n v="1746000"/>
    <n v="0"/>
    <n v="1.746"/>
    <x v="2"/>
    <x v="0"/>
    <s v="6413AETP"/>
    <s v="6413"/>
    <s v="641"/>
    <s v="CH3"/>
    <x v="2"/>
    <x v="6"/>
    <x v="1"/>
    <b v="0"/>
    <x v="0"/>
    <x v="2"/>
  </r>
  <r>
    <d v="2016-03-31T00:00:00"/>
    <s v="64134"/>
    <s v="1111CN"/>
    <n v="1746000"/>
    <n v="0"/>
    <n v="1.746"/>
    <x v="2"/>
    <x v="0"/>
    <s v="6413QT"/>
    <s v="6413"/>
    <s v="641"/>
    <s v="CH4"/>
    <x v="2"/>
    <x v="7"/>
    <x v="1"/>
    <b v="0"/>
    <x v="0"/>
    <x v="2"/>
  </r>
  <r>
    <d v="2016-03-31T00:00:00"/>
    <s v="64194"/>
    <s v="33388"/>
    <n v="1091250"/>
    <n v="0"/>
    <n v="1.0912500000000001"/>
    <x v="2"/>
    <x v="0"/>
    <s v="6419QT"/>
    <s v="6419"/>
    <s v="641"/>
    <s v="CH4"/>
    <x v="4"/>
    <x v="7"/>
    <x v="1"/>
    <b v="0"/>
    <x v="0"/>
    <x v="4"/>
  </r>
  <r>
    <d v="2016-03-31T00:00:00"/>
    <s v="64162"/>
    <s v="1111CN"/>
    <n v="327375"/>
    <n v="0"/>
    <n v="0.32737500000000003"/>
    <x v="2"/>
    <x v="0"/>
    <s v="6416CQ"/>
    <s v="6416"/>
    <s v="641"/>
    <s v="CH2"/>
    <x v="5"/>
    <x v="5"/>
    <x v="1"/>
    <b v="0"/>
    <x v="0"/>
    <x v="5"/>
  </r>
  <r>
    <d v="2016-03-31T00:00:00"/>
    <s v="64194"/>
    <s v="11212CN"/>
    <n v="80425.125"/>
    <n v="0"/>
    <n v="8.0425125E-2"/>
    <x v="2"/>
    <x v="0"/>
    <s v="6419QT"/>
    <s v="6419"/>
    <s v="641"/>
    <s v="CH4"/>
    <x v="4"/>
    <x v="7"/>
    <x v="1"/>
    <b v="0"/>
    <x v="0"/>
    <x v="4"/>
  </r>
  <r>
    <d v="2016-03-31T00:00:00"/>
    <s v="64195"/>
    <s v="11212CN"/>
    <n v="36011.25"/>
    <n v="0"/>
    <n v="3.6011250000000002E-2"/>
    <x v="2"/>
    <x v="0"/>
    <s v="6419NT"/>
    <s v="6419"/>
    <s v="641"/>
    <s v="CH5"/>
    <x v="4"/>
    <x v="8"/>
    <x v="1"/>
    <b v="0"/>
    <x v="0"/>
    <x v="4"/>
  </r>
  <r>
    <d v="2016-03-31T00:00:00"/>
    <s v="64195"/>
    <s v="11221"/>
    <n v="31209.75"/>
    <n v="0"/>
    <n v="3.1209750000000001E-2"/>
    <x v="2"/>
    <x v="0"/>
    <s v="6419NT"/>
    <s v="6419"/>
    <s v="641"/>
    <s v="CH5"/>
    <x v="4"/>
    <x v="8"/>
    <x v="1"/>
    <b v="0"/>
    <x v="0"/>
    <x v="4"/>
  </r>
  <r>
    <d v="2016-03-31T00:00:00"/>
    <s v="64193"/>
    <s v="11212CN"/>
    <n v="8402.625"/>
    <n v="0"/>
    <n v="8.4026250000000004E-3"/>
    <x v="2"/>
    <x v="0"/>
    <s v="6419AETP"/>
    <s v="6419"/>
    <s v="641"/>
    <s v="CH3"/>
    <x v="4"/>
    <x v="6"/>
    <x v="1"/>
    <b v="0"/>
    <x v="0"/>
    <x v="4"/>
  </r>
  <r>
    <d v="2016-04-30T00:00:00"/>
    <s v="64171"/>
    <s v="2422CB"/>
    <n v="291323247.75"/>
    <n v="0"/>
    <n v="291.32324775000001"/>
    <x v="3"/>
    <x v="0"/>
    <s v="6417CB"/>
    <s v="6417"/>
    <s v="641"/>
    <s v="CH1"/>
    <x v="1"/>
    <x v="4"/>
    <x v="1"/>
    <b v="0"/>
    <x v="1"/>
    <x v="1"/>
  </r>
  <r>
    <d v="2016-04-30T00:00:00"/>
    <s v="64111"/>
    <s v="3341CB"/>
    <n v="211698882"/>
    <n v="0"/>
    <n v="211.698882"/>
    <x v="3"/>
    <x v="0"/>
    <s v="6411CB"/>
    <s v="6411"/>
    <s v="641"/>
    <s v="CH1"/>
    <x v="0"/>
    <x v="4"/>
    <x v="1"/>
    <b v="0"/>
    <x v="1"/>
    <x v="0"/>
  </r>
  <r>
    <d v="2016-04-30T00:00:00"/>
    <s v="64172"/>
    <s v="2424CQ"/>
    <n v="211207500"/>
    <n v="0"/>
    <n v="211.20750000000001"/>
    <x v="3"/>
    <x v="0"/>
    <s v="6417CQ"/>
    <s v="6417"/>
    <s v="641"/>
    <s v="CH2"/>
    <x v="1"/>
    <x v="5"/>
    <x v="1"/>
    <b v="0"/>
    <x v="1"/>
    <x v="1"/>
  </r>
  <r>
    <d v="2016-04-30T00:00:00"/>
    <s v="64112"/>
    <s v="3341CQ"/>
    <n v="189597332.25"/>
    <n v="0"/>
    <n v="189.59733224999999"/>
    <x v="3"/>
    <x v="0"/>
    <s v="6411CQ"/>
    <s v="6411"/>
    <s v="641"/>
    <s v="CH2"/>
    <x v="0"/>
    <x v="5"/>
    <x v="1"/>
    <b v="0"/>
    <x v="1"/>
    <x v="0"/>
  </r>
  <r>
    <d v="2016-04-30T00:00:00"/>
    <s v="64181"/>
    <s v="331VP"/>
    <n v="130236750"/>
    <n v="0"/>
    <n v="130.23675"/>
    <x v="3"/>
    <x v="0"/>
    <s v="6418CB"/>
    <s v="6418"/>
    <s v="641"/>
    <s v="CH1"/>
    <x v="9"/>
    <x v="4"/>
    <x v="1"/>
    <b v="0"/>
    <x v="1"/>
    <x v="9"/>
  </r>
  <r>
    <d v="2016-04-30T00:00:00"/>
    <s v="64132"/>
    <s v="2424CQ"/>
    <n v="100345686.75"/>
    <n v="0"/>
    <n v="100.34568675"/>
    <x v="3"/>
    <x v="0"/>
    <s v="6413CQ"/>
    <s v="6413"/>
    <s v="641"/>
    <s v="CH2"/>
    <x v="2"/>
    <x v="5"/>
    <x v="1"/>
    <b v="0"/>
    <x v="1"/>
    <x v="2"/>
  </r>
  <r>
    <d v="2016-04-30T00:00:00"/>
    <s v="64132"/>
    <s v="2423CQ"/>
    <n v="73631270.25"/>
    <n v="0"/>
    <n v="73.63127025"/>
    <x v="3"/>
    <x v="0"/>
    <s v="6413CQ"/>
    <s v="6413"/>
    <s v="641"/>
    <s v="CH2"/>
    <x v="2"/>
    <x v="5"/>
    <x v="1"/>
    <b v="0"/>
    <x v="1"/>
    <x v="2"/>
  </r>
  <r>
    <d v="2016-04-30T00:00:00"/>
    <s v="64192"/>
    <s v="11212CN"/>
    <n v="49500000"/>
    <n v="0"/>
    <n v="49.5"/>
    <x v="3"/>
    <x v="0"/>
    <s v="6419CQ"/>
    <s v="6419"/>
    <s v="641"/>
    <s v="CH2"/>
    <x v="4"/>
    <x v="5"/>
    <x v="1"/>
    <b v="0"/>
    <x v="1"/>
    <x v="4"/>
  </r>
  <r>
    <d v="2016-04-30T00:00:00"/>
    <s v="64131"/>
    <s v="2421CB"/>
    <n v="44080906.5"/>
    <n v="0"/>
    <n v="44.080906499999998"/>
    <x v="3"/>
    <x v="0"/>
    <s v="6413CB"/>
    <s v="6413"/>
    <s v="641"/>
    <s v="CH1"/>
    <x v="2"/>
    <x v="4"/>
    <x v="1"/>
    <b v="0"/>
    <x v="1"/>
    <x v="2"/>
  </r>
  <r>
    <d v="2016-04-30T00:00:00"/>
    <s v="64191"/>
    <s v="1111_VP"/>
    <n v="43308000"/>
    <n v="0"/>
    <n v="43.308"/>
    <x v="3"/>
    <x v="0"/>
    <s v="6419CB"/>
    <s v="6419"/>
    <s v="641"/>
    <s v="CH1"/>
    <x v="4"/>
    <x v="4"/>
    <x v="1"/>
    <b v="0"/>
    <x v="1"/>
    <x v="4"/>
  </r>
  <r>
    <d v="2016-04-30T00:00:00"/>
    <s v="64131"/>
    <s v="1561CB"/>
    <n v="37176782.894999996"/>
    <n v="0"/>
    <n v="37.176782894999995"/>
    <x v="3"/>
    <x v="0"/>
    <s v="6413CB"/>
    <s v="6413"/>
    <s v="641"/>
    <s v="CH1"/>
    <x v="2"/>
    <x v="4"/>
    <x v="1"/>
    <b v="0"/>
    <x v="1"/>
    <x v="2"/>
  </r>
  <r>
    <d v="2016-04-30T00:00:00"/>
    <s v="64192"/>
    <s v="1111CN"/>
    <n v="36348750"/>
    <n v="0"/>
    <n v="36.348750000000003"/>
    <x v="3"/>
    <x v="0"/>
    <s v="6419CQ"/>
    <s v="6419"/>
    <s v="641"/>
    <s v="CH2"/>
    <x v="4"/>
    <x v="5"/>
    <x v="1"/>
    <b v="0"/>
    <x v="1"/>
    <x v="4"/>
  </r>
  <r>
    <d v="2016-04-30T00:00:00"/>
    <s v="64131"/>
    <s v="2422CB"/>
    <n v="26080278.75"/>
    <n v="0"/>
    <n v="26.080278750000002"/>
    <x v="3"/>
    <x v="0"/>
    <s v="6413CB"/>
    <s v="6413"/>
    <s v="641"/>
    <s v="CH1"/>
    <x v="2"/>
    <x v="4"/>
    <x v="1"/>
    <b v="0"/>
    <x v="1"/>
    <x v="2"/>
  </r>
  <r>
    <d v="2016-04-30T00:00:00"/>
    <s v="64192"/>
    <s v="11221"/>
    <n v="25280109"/>
    <n v="0"/>
    <n v="25.280108999999999"/>
    <x v="3"/>
    <x v="0"/>
    <s v="6419CQ"/>
    <s v="6419"/>
    <s v="641"/>
    <s v="CH2"/>
    <x v="4"/>
    <x v="5"/>
    <x v="1"/>
    <b v="0"/>
    <x v="1"/>
    <x v="4"/>
  </r>
  <r>
    <d v="2016-04-30T00:00:00"/>
    <s v="64161"/>
    <s v="1111CB"/>
    <n v="24403500"/>
    <n v="0"/>
    <n v="24.403500000000001"/>
    <x v="3"/>
    <x v="0"/>
    <s v="6416CB"/>
    <s v="6416"/>
    <s v="641"/>
    <s v="CH1"/>
    <x v="5"/>
    <x v="4"/>
    <x v="1"/>
    <b v="0"/>
    <x v="1"/>
    <x v="5"/>
  </r>
  <r>
    <d v="2016-04-30T00:00:00"/>
    <s v="64162"/>
    <s v="1111CN"/>
    <n v="21066750"/>
    <n v="0"/>
    <n v="21.066749999999999"/>
    <x v="3"/>
    <x v="0"/>
    <s v="6416CQ"/>
    <s v="6416"/>
    <s v="641"/>
    <s v="CH2"/>
    <x v="5"/>
    <x v="5"/>
    <x v="1"/>
    <b v="0"/>
    <x v="1"/>
    <x v="5"/>
  </r>
  <r>
    <d v="2016-04-30T00:00:00"/>
    <s v="64122"/>
    <s v="1111CN"/>
    <n v="7875000"/>
    <n v="0"/>
    <n v="7.875"/>
    <x v="3"/>
    <x v="0"/>
    <s v="6412CQ"/>
    <s v="6412"/>
    <s v="641"/>
    <s v="CH2"/>
    <x v="10"/>
    <x v="5"/>
    <x v="1"/>
    <b v="0"/>
    <x v="1"/>
    <x v="10"/>
  </r>
  <r>
    <d v="2016-04-30T00:00:00"/>
    <s v="64191"/>
    <s v="1111CB"/>
    <n v="7080750"/>
    <n v="0"/>
    <n v="7.0807500000000001"/>
    <x v="3"/>
    <x v="0"/>
    <s v="6419CB"/>
    <s v="6419"/>
    <s v="641"/>
    <s v="CH1"/>
    <x v="4"/>
    <x v="4"/>
    <x v="1"/>
    <b v="0"/>
    <x v="1"/>
    <x v="4"/>
  </r>
  <r>
    <d v="2016-04-30T00:00:00"/>
    <s v="64191"/>
    <s v="11211"/>
    <n v="3448053"/>
    <n v="0"/>
    <n v="3.4480529999999998"/>
    <x v="3"/>
    <x v="0"/>
    <s v="6419CB"/>
    <s v="6419"/>
    <s v="641"/>
    <s v="CH1"/>
    <x v="4"/>
    <x v="4"/>
    <x v="1"/>
    <b v="0"/>
    <x v="1"/>
    <x v="4"/>
  </r>
  <r>
    <d v="2016-04-30T00:00:00"/>
    <s v="64161"/>
    <s v="1111_VP"/>
    <n v="1633500"/>
    <n v="0"/>
    <n v="1.6335"/>
    <x v="3"/>
    <x v="0"/>
    <s v="6416CB"/>
    <s v="6416"/>
    <s v="641"/>
    <s v="CH1"/>
    <x v="5"/>
    <x v="4"/>
    <x v="1"/>
    <b v="0"/>
    <x v="1"/>
    <x v="5"/>
  </r>
  <r>
    <d v="2016-05-31T00:00:00"/>
    <s v="64171"/>
    <s v="2422CB"/>
    <n v="305624999.25"/>
    <n v="0"/>
    <n v="305.62499924999997"/>
    <x v="4"/>
    <x v="0"/>
    <s v="6417CB"/>
    <s v="6417"/>
    <s v="641"/>
    <s v="CH1"/>
    <x v="1"/>
    <x v="4"/>
    <x v="1"/>
    <b v="0"/>
    <x v="1"/>
    <x v="1"/>
  </r>
  <r>
    <d v="2016-05-31T00:00:00"/>
    <s v="64172"/>
    <s v="2424CQ"/>
    <n v="211207500"/>
    <n v="0"/>
    <n v="211.20750000000001"/>
    <x v="4"/>
    <x v="0"/>
    <s v="6417CQ"/>
    <s v="6417"/>
    <s v="641"/>
    <s v="CH2"/>
    <x v="1"/>
    <x v="5"/>
    <x v="1"/>
    <b v="0"/>
    <x v="1"/>
    <x v="1"/>
  </r>
  <r>
    <d v="2016-05-31T00:00:00"/>
    <s v="64111"/>
    <s v="3341CB"/>
    <n v="178115949"/>
    <n v="0"/>
    <n v="178.115949"/>
    <x v="4"/>
    <x v="0"/>
    <s v="6411CB"/>
    <s v="6411"/>
    <s v="641"/>
    <s v="CH1"/>
    <x v="0"/>
    <x v="4"/>
    <x v="1"/>
    <b v="0"/>
    <x v="1"/>
    <x v="0"/>
  </r>
  <r>
    <d v="2016-05-31T00:00:00"/>
    <s v="64112"/>
    <s v="3341CQ"/>
    <n v="135481806"/>
    <n v="0"/>
    <n v="135.48180600000001"/>
    <x v="4"/>
    <x v="0"/>
    <s v="6411CQ"/>
    <s v="6411"/>
    <s v="641"/>
    <s v="CH2"/>
    <x v="0"/>
    <x v="5"/>
    <x v="1"/>
    <b v="0"/>
    <x v="1"/>
    <x v="0"/>
  </r>
  <r>
    <d v="2016-05-31T00:00:00"/>
    <s v="64132"/>
    <s v="2424CQ"/>
    <n v="100345686.75"/>
    <n v="0"/>
    <n v="100.34568675"/>
    <x v="4"/>
    <x v="0"/>
    <s v="6413CQ"/>
    <s v="6413"/>
    <s v="641"/>
    <s v="CH2"/>
    <x v="2"/>
    <x v="5"/>
    <x v="1"/>
    <b v="0"/>
    <x v="1"/>
    <x v="2"/>
  </r>
  <r>
    <d v="2016-05-31T00:00:00"/>
    <s v="64171"/>
    <s v="331VP"/>
    <n v="91807499.25"/>
    <n v="0"/>
    <n v="91.807499250000006"/>
    <x v="4"/>
    <x v="0"/>
    <s v="6417CB"/>
    <s v="6417"/>
    <s v="641"/>
    <s v="CH1"/>
    <x v="1"/>
    <x v="4"/>
    <x v="1"/>
    <b v="0"/>
    <x v="1"/>
    <x v="1"/>
  </r>
  <r>
    <d v="2016-05-31T00:00:00"/>
    <s v="64132"/>
    <s v="2423CQ"/>
    <n v="74935332"/>
    <n v="0"/>
    <n v="74.935332000000002"/>
    <x v="4"/>
    <x v="0"/>
    <s v="6413CQ"/>
    <s v="6413"/>
    <s v="641"/>
    <s v="CH2"/>
    <x v="2"/>
    <x v="5"/>
    <x v="1"/>
    <b v="0"/>
    <x v="1"/>
    <x v="2"/>
  </r>
  <r>
    <d v="2016-05-31T00:00:00"/>
    <s v="64192"/>
    <s v="11212CN"/>
    <n v="72637137"/>
    <n v="0"/>
    <n v="72.637136999999996"/>
    <x v="4"/>
    <x v="0"/>
    <s v="6419CQ"/>
    <s v="6419"/>
    <s v="641"/>
    <s v="CH2"/>
    <x v="4"/>
    <x v="5"/>
    <x v="1"/>
    <b v="0"/>
    <x v="1"/>
    <x v="4"/>
  </r>
  <r>
    <d v="2016-05-31T00:00:00"/>
    <s v="64191"/>
    <s v="1111_VP"/>
    <n v="55984500"/>
    <n v="0"/>
    <n v="55.984499999999997"/>
    <x v="4"/>
    <x v="0"/>
    <s v="6419CB"/>
    <s v="6419"/>
    <s v="641"/>
    <s v="CH1"/>
    <x v="4"/>
    <x v="4"/>
    <x v="1"/>
    <b v="0"/>
    <x v="1"/>
    <x v="4"/>
  </r>
  <r>
    <d v="2016-05-31T00:00:00"/>
    <s v="64131"/>
    <s v="2421CB"/>
    <n v="44500907.25"/>
    <n v="0"/>
    <n v="44.500907249999997"/>
    <x v="4"/>
    <x v="0"/>
    <s v="6413CB"/>
    <s v="6413"/>
    <s v="641"/>
    <s v="CH1"/>
    <x v="2"/>
    <x v="4"/>
    <x v="1"/>
    <b v="0"/>
    <x v="1"/>
    <x v="2"/>
  </r>
  <r>
    <d v="2016-05-31T00:00:00"/>
    <s v="64192"/>
    <s v="1561CQ"/>
    <n v="29700000"/>
    <n v="0"/>
    <n v="29.7"/>
    <x v="4"/>
    <x v="0"/>
    <s v="6419CQ"/>
    <s v="6419"/>
    <s v="641"/>
    <s v="CH2"/>
    <x v="4"/>
    <x v="5"/>
    <x v="1"/>
    <b v="0"/>
    <x v="1"/>
    <x v="4"/>
  </r>
  <r>
    <d v="2016-05-31T00:00:00"/>
    <s v="64131"/>
    <s v="2422CB"/>
    <n v="26080278.75"/>
    <n v="0"/>
    <n v="26.080278750000002"/>
    <x v="4"/>
    <x v="0"/>
    <s v="6413CB"/>
    <s v="6413"/>
    <s v="641"/>
    <s v="CH1"/>
    <x v="2"/>
    <x v="4"/>
    <x v="1"/>
    <b v="0"/>
    <x v="1"/>
    <x v="2"/>
  </r>
  <r>
    <d v="2016-05-31T00:00:00"/>
    <s v="64193"/>
    <s v="11212CN"/>
    <n v="20889000"/>
    <n v="0"/>
    <n v="20.888999999999999"/>
    <x v="4"/>
    <x v="0"/>
    <s v="6419AETP"/>
    <s v="6419"/>
    <s v="641"/>
    <s v="CH3"/>
    <x v="4"/>
    <x v="6"/>
    <x v="1"/>
    <b v="0"/>
    <x v="1"/>
    <x v="4"/>
  </r>
  <r>
    <d v="2016-05-31T00:00:00"/>
    <s v="64161"/>
    <s v="1111CB"/>
    <n v="18573750"/>
    <n v="0"/>
    <n v="18.57375"/>
    <x v="4"/>
    <x v="0"/>
    <s v="6416CB"/>
    <s v="6416"/>
    <s v="641"/>
    <s v="CH1"/>
    <x v="5"/>
    <x v="4"/>
    <x v="1"/>
    <b v="0"/>
    <x v="1"/>
    <x v="5"/>
  </r>
  <r>
    <d v="2016-05-31T00:00:00"/>
    <s v="64191"/>
    <s v="1111CB"/>
    <n v="16123500"/>
    <n v="0"/>
    <n v="16.1235"/>
    <x v="4"/>
    <x v="0"/>
    <s v="6419CB"/>
    <s v="6419"/>
    <s v="641"/>
    <s v="CH1"/>
    <x v="4"/>
    <x v="4"/>
    <x v="1"/>
    <b v="0"/>
    <x v="1"/>
    <x v="4"/>
  </r>
  <r>
    <d v="2016-05-31T00:00:00"/>
    <s v="64194"/>
    <s v="11222"/>
    <n v="11745000"/>
    <n v="0"/>
    <n v="11.744999999999999"/>
    <x v="4"/>
    <x v="0"/>
    <s v="6419QT"/>
    <s v="6419"/>
    <s v="641"/>
    <s v="CH4"/>
    <x v="4"/>
    <x v="7"/>
    <x v="1"/>
    <b v="0"/>
    <x v="1"/>
    <x v="4"/>
  </r>
  <r>
    <d v="2016-05-31T00:00:00"/>
    <s v="64194"/>
    <s v="1111CN"/>
    <n v="11250000"/>
    <n v="0"/>
    <n v="11.25"/>
    <x v="4"/>
    <x v="0"/>
    <s v="6419QT"/>
    <s v="6419"/>
    <s v="641"/>
    <s v="CH4"/>
    <x v="4"/>
    <x v="7"/>
    <x v="1"/>
    <b v="0"/>
    <x v="1"/>
    <x v="4"/>
  </r>
  <r>
    <d v="2016-05-31T00:00:00"/>
    <s v="64162"/>
    <s v="1111CN"/>
    <n v="9270000"/>
    <n v="0"/>
    <n v="9.27"/>
    <x v="4"/>
    <x v="0"/>
    <s v="6416CQ"/>
    <s v="6416"/>
    <s v="641"/>
    <s v="CH2"/>
    <x v="5"/>
    <x v="5"/>
    <x v="1"/>
    <b v="0"/>
    <x v="1"/>
    <x v="5"/>
  </r>
  <r>
    <d v="2016-05-31T00:00:00"/>
    <s v="64192"/>
    <s v="1111CN"/>
    <n v="5674500"/>
    <n v="0"/>
    <n v="5.6745000000000001"/>
    <x v="4"/>
    <x v="0"/>
    <s v="6419CQ"/>
    <s v="6419"/>
    <s v="641"/>
    <s v="CH2"/>
    <x v="4"/>
    <x v="5"/>
    <x v="1"/>
    <b v="0"/>
    <x v="1"/>
    <x v="4"/>
  </r>
  <r>
    <d v="2016-05-31T00:00:00"/>
    <s v="64111"/>
    <s v="3383CB"/>
    <n v="3707550"/>
    <n v="0"/>
    <n v="3.7075499999999999"/>
    <x v="4"/>
    <x v="0"/>
    <s v="6411CB"/>
    <s v="6411"/>
    <s v="641"/>
    <s v="CH1"/>
    <x v="0"/>
    <x v="4"/>
    <x v="1"/>
    <b v="0"/>
    <x v="1"/>
    <x v="0"/>
  </r>
  <r>
    <d v="2016-05-31T00:00:00"/>
    <s v="64122"/>
    <s v="1111CN"/>
    <n v="3150000"/>
    <n v="0"/>
    <n v="3.15"/>
    <x v="4"/>
    <x v="0"/>
    <s v="6412CQ"/>
    <s v="6412"/>
    <s v="641"/>
    <s v="CH2"/>
    <x v="10"/>
    <x v="5"/>
    <x v="1"/>
    <b v="0"/>
    <x v="1"/>
    <x v="10"/>
  </r>
  <r>
    <d v="2016-05-31T00:00:00"/>
    <s v="64191"/>
    <s v="11211"/>
    <n v="3066306.75"/>
    <n v="0"/>
    <n v="3.0663067499999999"/>
    <x v="4"/>
    <x v="0"/>
    <s v="6419CB"/>
    <s v="6419"/>
    <s v="641"/>
    <s v="CH1"/>
    <x v="4"/>
    <x v="4"/>
    <x v="1"/>
    <b v="0"/>
    <x v="1"/>
    <x v="4"/>
  </r>
  <r>
    <d v="2016-05-31T00:00:00"/>
    <s v="64131"/>
    <s v="1561CB"/>
    <n v="1436715"/>
    <n v="0"/>
    <n v="1.436715"/>
    <x v="4"/>
    <x v="0"/>
    <s v="6413CB"/>
    <s v="6413"/>
    <s v="641"/>
    <s v="CH1"/>
    <x v="2"/>
    <x v="4"/>
    <x v="1"/>
    <b v="0"/>
    <x v="1"/>
    <x v="2"/>
  </r>
  <r>
    <d v="2016-05-31T00:00:00"/>
    <s v="64161"/>
    <s v="1111_VP"/>
    <n v="1280250"/>
    <n v="0"/>
    <n v="1.2802500000000001"/>
    <x v="4"/>
    <x v="0"/>
    <s v="6416CB"/>
    <s v="6416"/>
    <s v="641"/>
    <s v="CH1"/>
    <x v="5"/>
    <x v="4"/>
    <x v="1"/>
    <b v="0"/>
    <x v="1"/>
    <x v="5"/>
  </r>
  <r>
    <d v="2016-06-30T00:00:00"/>
    <s v="64171"/>
    <s v="2422CB"/>
    <n v="351468749.13749999"/>
    <n v="0"/>
    <n v="351.46874913749997"/>
    <x v="5"/>
    <x v="0"/>
    <s v="6417CB"/>
    <s v="6417"/>
    <s v="641"/>
    <s v="CH1"/>
    <x v="1"/>
    <x v="4"/>
    <x v="1"/>
    <b v="0"/>
    <x v="1"/>
    <x v="1"/>
  </r>
  <r>
    <d v="2016-06-30T00:00:00"/>
    <s v="64172"/>
    <s v="2424CQ"/>
    <n v="242888624.99999994"/>
    <n v="0"/>
    <n v="242.88862499999993"/>
    <x v="5"/>
    <x v="0"/>
    <s v="6417CQ"/>
    <s v="6417"/>
    <s v="641"/>
    <s v="CH2"/>
    <x v="1"/>
    <x v="5"/>
    <x v="1"/>
    <b v="0"/>
    <x v="1"/>
    <x v="1"/>
  </r>
  <r>
    <d v="2016-06-30T00:00:00"/>
    <s v="64111"/>
    <s v="3341CB"/>
    <n v="208418092.3125"/>
    <n v="0"/>
    <n v="208.41809231249999"/>
    <x v="5"/>
    <x v="0"/>
    <s v="6411CB"/>
    <s v="6411"/>
    <s v="641"/>
    <s v="CH1"/>
    <x v="0"/>
    <x v="4"/>
    <x v="1"/>
    <b v="0"/>
    <x v="1"/>
    <x v="0"/>
  </r>
  <r>
    <d v="2016-06-30T00:00:00"/>
    <s v="64175"/>
    <s v="2424NT"/>
    <n v="189749999.13749999"/>
    <n v="0"/>
    <n v="189.7499991375"/>
    <x v="5"/>
    <x v="0"/>
    <s v="6417NT"/>
    <s v="6417"/>
    <s v="641"/>
    <s v="CH5"/>
    <x v="1"/>
    <x v="8"/>
    <x v="1"/>
    <b v="0"/>
    <x v="1"/>
    <x v="1"/>
  </r>
  <r>
    <d v="2016-06-30T00:00:00"/>
    <s v="64112"/>
    <s v="3341CQ"/>
    <n v="186000390.78749999"/>
    <n v="0"/>
    <n v="186.00039078749998"/>
    <x v="5"/>
    <x v="0"/>
    <s v="6411CQ"/>
    <s v="6411"/>
    <s v="641"/>
    <s v="CH2"/>
    <x v="0"/>
    <x v="5"/>
    <x v="1"/>
    <b v="0"/>
    <x v="1"/>
    <x v="0"/>
  </r>
  <r>
    <d v="2016-06-30T00:00:00"/>
    <s v="64113"/>
    <s v="3341AETP"/>
    <n v="141586328.47499999"/>
    <n v="0"/>
    <n v="141.58632847499999"/>
    <x v="5"/>
    <x v="0"/>
    <s v="6411AETP"/>
    <s v="6411"/>
    <s v="641"/>
    <s v="CH3"/>
    <x v="0"/>
    <x v="6"/>
    <x v="1"/>
    <b v="0"/>
    <x v="1"/>
    <x v="0"/>
  </r>
  <r>
    <d v="2016-06-30T00:00:00"/>
    <s v="64132"/>
    <s v="2424CQ"/>
    <n v="115397539.76249999"/>
    <n v="0"/>
    <n v="115.39753976249999"/>
    <x v="5"/>
    <x v="0"/>
    <s v="6413CQ"/>
    <s v="6413"/>
    <s v="641"/>
    <s v="CH2"/>
    <x v="2"/>
    <x v="5"/>
    <x v="1"/>
    <b v="0"/>
    <x v="1"/>
    <x v="2"/>
  </r>
  <r>
    <d v="2016-06-30T00:00:00"/>
    <s v="64194"/>
    <s v="1111CN"/>
    <n v="92725650"/>
    <n v="0"/>
    <n v="92.725650000000002"/>
    <x v="5"/>
    <x v="0"/>
    <s v="6419QT"/>
    <s v="6419"/>
    <s v="641"/>
    <s v="CH4"/>
    <x v="4"/>
    <x v="7"/>
    <x v="1"/>
    <b v="0"/>
    <x v="1"/>
    <x v="4"/>
  </r>
  <r>
    <d v="2016-06-30T00:00:00"/>
    <s v="64132"/>
    <s v="2423CQ"/>
    <n v="87187344.299999997"/>
    <n v="0"/>
    <n v="87.187344299999992"/>
    <x v="5"/>
    <x v="0"/>
    <s v="6413CQ"/>
    <s v="6413"/>
    <s v="641"/>
    <s v="CH2"/>
    <x v="2"/>
    <x v="5"/>
    <x v="1"/>
    <b v="0"/>
    <x v="1"/>
    <x v="2"/>
  </r>
  <r>
    <d v="2016-06-30T00:00:00"/>
    <s v="64114"/>
    <s v="3341QT"/>
    <n v="82393824.599999994"/>
    <n v="0"/>
    <n v="82.393824599999988"/>
    <x v="5"/>
    <x v="0"/>
    <s v="6411QT"/>
    <s v="6411"/>
    <s v="641"/>
    <s v="CH4"/>
    <x v="0"/>
    <x v="7"/>
    <x v="1"/>
    <b v="0"/>
    <x v="1"/>
    <x v="0"/>
  </r>
  <r>
    <d v="2016-06-30T00:00:00"/>
    <s v="64193"/>
    <s v="1111CN"/>
    <n v="69116264.999999985"/>
    <n v="0"/>
    <n v="69.116264999999984"/>
    <x v="5"/>
    <x v="0"/>
    <s v="6419AETP"/>
    <s v="6419"/>
    <s v="641"/>
    <s v="CH3"/>
    <x v="4"/>
    <x v="6"/>
    <x v="1"/>
    <b v="0"/>
    <x v="1"/>
    <x v="4"/>
  </r>
  <r>
    <d v="2016-06-30T00:00:00"/>
    <s v="64134"/>
    <s v="2424QT"/>
    <n v="67558331.249999985"/>
    <n v="0"/>
    <n v="67.558331249999981"/>
    <x v="5"/>
    <x v="0"/>
    <s v="6413QT"/>
    <s v="6413"/>
    <s v="641"/>
    <s v="CH4"/>
    <x v="2"/>
    <x v="7"/>
    <x v="1"/>
    <b v="0"/>
    <x v="1"/>
    <x v="2"/>
  </r>
  <r>
    <d v="2016-06-30T00:00:00"/>
    <s v="64191"/>
    <s v="1111_VP"/>
    <n v="57688312.499999985"/>
    <n v="0"/>
    <n v="57.688312499999988"/>
    <x v="5"/>
    <x v="0"/>
    <s v="6419CB"/>
    <s v="6419"/>
    <s v="641"/>
    <s v="CH1"/>
    <x v="4"/>
    <x v="4"/>
    <x v="1"/>
    <b v="0"/>
    <x v="1"/>
    <x v="4"/>
  </r>
  <r>
    <d v="2016-06-30T00:00:00"/>
    <s v="64131"/>
    <s v="2421CB"/>
    <n v="51176043.337499991"/>
    <n v="0"/>
    <n v="51.176043337499991"/>
    <x v="5"/>
    <x v="0"/>
    <s v="6413CB"/>
    <s v="6413"/>
    <s v="641"/>
    <s v="CH1"/>
    <x v="2"/>
    <x v="4"/>
    <x v="1"/>
    <b v="0"/>
    <x v="1"/>
    <x v="2"/>
  </r>
  <r>
    <d v="2016-06-30T00:00:00"/>
    <s v="64195"/>
    <s v="1111CN"/>
    <n v="42952500"/>
    <n v="0"/>
    <n v="42.952500000000001"/>
    <x v="5"/>
    <x v="0"/>
    <s v="6419NT"/>
    <s v="6419"/>
    <s v="641"/>
    <s v="CH5"/>
    <x v="4"/>
    <x v="8"/>
    <x v="1"/>
    <b v="0"/>
    <x v="1"/>
    <x v="4"/>
  </r>
  <r>
    <d v="2016-06-30T00:00:00"/>
    <s v="64134"/>
    <s v="2423QT"/>
    <n v="41136072.412499994"/>
    <n v="0"/>
    <n v="41.136072412499992"/>
    <x v="5"/>
    <x v="0"/>
    <s v="6413QT"/>
    <s v="6413"/>
    <s v="641"/>
    <s v="CH4"/>
    <x v="2"/>
    <x v="7"/>
    <x v="1"/>
    <b v="0"/>
    <x v="1"/>
    <x v="2"/>
  </r>
  <r>
    <d v="2016-06-30T00:00:00"/>
    <s v="64116"/>
    <s v="3341ĐN"/>
    <n v="36813415.612499997"/>
    <n v="0"/>
    <n v="36.813415612499995"/>
    <x v="5"/>
    <x v="0"/>
    <s v="6411ĐN"/>
    <s v="6411"/>
    <s v="641"/>
    <s v="CH6"/>
    <x v="0"/>
    <x v="9"/>
    <x v="1"/>
    <b v="0"/>
    <x v="1"/>
    <x v="0"/>
  </r>
  <r>
    <d v="2016-06-30T00:00:00"/>
    <s v="64134"/>
    <s v="1561CN"/>
    <n v="35434922.399999999"/>
    <n v="0"/>
    <n v="35.434922399999998"/>
    <x v="5"/>
    <x v="0"/>
    <s v="6413QT"/>
    <s v="6413"/>
    <s v="641"/>
    <s v="CH4"/>
    <x v="2"/>
    <x v="7"/>
    <x v="1"/>
    <b v="0"/>
    <x v="1"/>
    <x v="2"/>
  </r>
  <r>
    <d v="2016-06-30T00:00:00"/>
    <s v="64136"/>
    <s v="331VP"/>
    <n v="34931249.999999993"/>
    <n v="0"/>
    <n v="34.931249999999991"/>
    <x v="5"/>
    <x v="0"/>
    <s v="6413ĐN"/>
    <s v="6413"/>
    <s v="641"/>
    <s v="CH6"/>
    <x v="2"/>
    <x v="9"/>
    <x v="1"/>
    <b v="0"/>
    <x v="1"/>
    <x v="2"/>
  </r>
  <r>
    <d v="2016-06-30T00:00:00"/>
    <s v="64133"/>
    <s v="2423AETP"/>
    <n v="33866059.049999997"/>
    <n v="0"/>
    <n v="33.866059049999997"/>
    <x v="5"/>
    <x v="0"/>
    <s v="6413AETP"/>
    <s v="6413"/>
    <s v="641"/>
    <s v="CH3"/>
    <x v="2"/>
    <x v="6"/>
    <x v="1"/>
    <b v="0"/>
    <x v="1"/>
    <x v="2"/>
  </r>
  <r>
    <d v="2016-06-30T00:00:00"/>
    <s v="64135"/>
    <s v="1561CN"/>
    <n v="32482013.062499993"/>
    <n v="0"/>
    <n v="32.482013062499995"/>
    <x v="5"/>
    <x v="0"/>
    <s v="6413NT"/>
    <s v="6413"/>
    <s v="641"/>
    <s v="CH5"/>
    <x v="2"/>
    <x v="8"/>
    <x v="1"/>
    <b v="0"/>
    <x v="1"/>
    <x v="2"/>
  </r>
  <r>
    <d v="2016-06-30T00:00:00"/>
    <s v="64192"/>
    <s v="1111CN"/>
    <n v="31802962.499999993"/>
    <n v="0"/>
    <n v="31.802962499999992"/>
    <x v="5"/>
    <x v="0"/>
    <s v="6419CQ"/>
    <s v="6419"/>
    <s v="641"/>
    <s v="CH2"/>
    <x v="4"/>
    <x v="5"/>
    <x v="1"/>
    <b v="0"/>
    <x v="1"/>
    <x v="4"/>
  </r>
  <r>
    <d v="2016-06-30T00:00:00"/>
    <s v="64131"/>
    <s v="2422CB"/>
    <n v="29992320.562499993"/>
    <n v="0"/>
    <n v="29.992320562499991"/>
    <x v="5"/>
    <x v="0"/>
    <s v="6413CB"/>
    <s v="6413"/>
    <s v="641"/>
    <s v="CH1"/>
    <x v="2"/>
    <x v="4"/>
    <x v="1"/>
    <b v="0"/>
    <x v="1"/>
    <x v="2"/>
  </r>
  <r>
    <d v="2016-06-30T00:00:00"/>
    <s v="64154"/>
    <s v="2424QT"/>
    <n v="24548906.25"/>
    <n v="0"/>
    <n v="24.548906250000002"/>
    <x v="5"/>
    <x v="0"/>
    <s v="6415QT"/>
    <s v="6415"/>
    <s v="641"/>
    <s v="CH4"/>
    <x v="3"/>
    <x v="7"/>
    <x v="1"/>
    <b v="0"/>
    <x v="1"/>
    <x v="3"/>
  </r>
  <r>
    <d v="2016-06-30T00:00:00"/>
    <s v="64192"/>
    <s v="11212CN"/>
    <n v="24204510"/>
    <n v="0"/>
    <n v="24.204509999999999"/>
    <x v="5"/>
    <x v="0"/>
    <s v="6419CQ"/>
    <s v="6419"/>
    <s v="641"/>
    <s v="CH2"/>
    <x v="4"/>
    <x v="5"/>
    <x v="1"/>
    <b v="0"/>
    <x v="1"/>
    <x v="4"/>
  </r>
  <r>
    <d v="2016-06-30T00:00:00"/>
    <s v="64126"/>
    <s v="1561VP"/>
    <n v="23411449.012499999"/>
    <n v="0"/>
    <n v="23.4114490125"/>
    <x v="5"/>
    <x v="0"/>
    <s v="6412ĐN"/>
    <s v="6412"/>
    <s v="641"/>
    <s v="CH6"/>
    <x v="10"/>
    <x v="9"/>
    <x v="1"/>
    <b v="0"/>
    <x v="1"/>
    <x v="10"/>
  </r>
  <r>
    <d v="2016-06-30T00:00:00"/>
    <s v="64133"/>
    <s v="1561CN"/>
    <n v="20079789.1875"/>
    <n v="0"/>
    <n v="20.079789187500001"/>
    <x v="5"/>
    <x v="0"/>
    <s v="6413AETP"/>
    <s v="6413"/>
    <s v="641"/>
    <s v="CH3"/>
    <x v="2"/>
    <x v="6"/>
    <x v="1"/>
    <b v="0"/>
    <x v="1"/>
    <x v="2"/>
  </r>
  <r>
    <d v="2016-06-30T00:00:00"/>
    <s v="64135"/>
    <s v="2423NT"/>
    <n v="16145999.999999996"/>
    <n v="0"/>
    <n v="16.145999999999997"/>
    <x v="5"/>
    <x v="0"/>
    <s v="6413NT"/>
    <s v="6413"/>
    <s v="641"/>
    <s v="CH5"/>
    <x v="2"/>
    <x v="8"/>
    <x v="1"/>
    <b v="0"/>
    <x v="1"/>
    <x v="2"/>
  </r>
  <r>
    <d v="2016-06-30T00:00:00"/>
    <s v="64121"/>
    <s v="1561CB"/>
    <n v="15210548.887499999"/>
    <n v="0"/>
    <n v="15.2105488875"/>
    <x v="5"/>
    <x v="0"/>
    <s v="6412CB"/>
    <s v="6412"/>
    <s v="641"/>
    <s v="CH1"/>
    <x v="10"/>
    <x v="4"/>
    <x v="1"/>
    <b v="0"/>
    <x v="1"/>
    <x v="10"/>
  </r>
  <r>
    <d v="2016-06-30T00:00:00"/>
    <s v="64161"/>
    <s v="1111CB"/>
    <n v="14976449.999999996"/>
    <n v="0"/>
    <n v="14.976449999999996"/>
    <x v="5"/>
    <x v="0"/>
    <s v="6416CB"/>
    <s v="6416"/>
    <s v="641"/>
    <s v="CH1"/>
    <x v="5"/>
    <x v="4"/>
    <x v="1"/>
    <b v="0"/>
    <x v="1"/>
    <x v="5"/>
  </r>
  <r>
    <d v="2016-06-30T00:00:00"/>
    <s v="64136"/>
    <s v="2421ĐN"/>
    <n v="12783339.337499999"/>
    <n v="0"/>
    <n v="12.783339337499999"/>
    <x v="5"/>
    <x v="0"/>
    <s v="6413ĐN"/>
    <s v="6413"/>
    <s v="641"/>
    <s v="CH6"/>
    <x v="2"/>
    <x v="9"/>
    <x v="1"/>
    <b v="0"/>
    <x v="1"/>
    <x v="2"/>
  </r>
  <r>
    <d v="2016-06-30T00:00:00"/>
    <s v="64183"/>
    <s v="1111CN"/>
    <n v="9961875"/>
    <n v="0"/>
    <n v="9.9618749999999991"/>
    <x v="5"/>
    <x v="0"/>
    <s v="6418AETP"/>
    <s v="6418"/>
    <s v="641"/>
    <s v="CH3"/>
    <x v="9"/>
    <x v="6"/>
    <x v="1"/>
    <b v="0"/>
    <x v="1"/>
    <x v="9"/>
  </r>
  <r>
    <d v="2016-06-30T00:00:00"/>
    <s v="64195"/>
    <s v="2424NT"/>
    <n v="9703125"/>
    <n v="0"/>
    <n v="9.703125"/>
    <x v="5"/>
    <x v="0"/>
    <s v="6419NT"/>
    <s v="6419"/>
    <s v="641"/>
    <s v="CH5"/>
    <x v="4"/>
    <x v="8"/>
    <x v="1"/>
    <b v="0"/>
    <x v="1"/>
    <x v="4"/>
  </r>
  <r>
    <d v="2016-06-30T00:00:00"/>
    <s v="64197"/>
    <s v="1111CN"/>
    <n v="9666900"/>
    <n v="0"/>
    <n v="9.6669"/>
    <x v="5"/>
    <x v="0"/>
    <s v="6419CMT8"/>
    <s v="6419"/>
    <s v="641"/>
    <s v="CH7"/>
    <x v="4"/>
    <x v="10"/>
    <x v="1"/>
    <b v="0"/>
    <x v="1"/>
    <x v="4"/>
  </r>
  <r>
    <d v="2016-06-30T00:00:00"/>
    <s v="64135"/>
    <s v="1111CN"/>
    <n v="6210000"/>
    <n v="0"/>
    <n v="6.21"/>
    <x v="5"/>
    <x v="0"/>
    <s v="6413NT"/>
    <s v="6413"/>
    <s v="641"/>
    <s v="CH5"/>
    <x v="2"/>
    <x v="8"/>
    <x v="1"/>
    <b v="0"/>
    <x v="1"/>
    <x v="2"/>
  </r>
  <r>
    <d v="2016-06-30T00:00:00"/>
    <s v="64194"/>
    <s v="2423QT"/>
    <n v="5390624.1374999993"/>
    <n v="0"/>
    <n v="5.3906241374999997"/>
    <x v="5"/>
    <x v="0"/>
    <s v="6419QT"/>
    <s v="6419"/>
    <s v="641"/>
    <s v="CH4"/>
    <x v="4"/>
    <x v="7"/>
    <x v="1"/>
    <b v="0"/>
    <x v="1"/>
    <x v="4"/>
  </r>
  <r>
    <d v="2016-06-30T00:00:00"/>
    <s v="64191"/>
    <s v="141CB"/>
    <n v="5265562.5"/>
    <n v="0"/>
    <n v="5.2655624999999997"/>
    <x v="5"/>
    <x v="0"/>
    <s v="6419CB"/>
    <s v="6419"/>
    <s v="641"/>
    <s v="CH1"/>
    <x v="4"/>
    <x v="4"/>
    <x v="1"/>
    <b v="0"/>
    <x v="1"/>
    <x v="4"/>
  </r>
  <r>
    <d v="2016-06-30T00:00:00"/>
    <s v="64112"/>
    <s v="1111CN"/>
    <n v="5175000"/>
    <n v="0"/>
    <n v="5.1749999999999998"/>
    <x v="5"/>
    <x v="0"/>
    <s v="6411CQ"/>
    <s v="6411"/>
    <s v="641"/>
    <s v="CH2"/>
    <x v="0"/>
    <x v="5"/>
    <x v="1"/>
    <b v="0"/>
    <x v="1"/>
    <x v="0"/>
  </r>
  <r>
    <d v="2016-06-30T00:00:00"/>
    <s v="64113"/>
    <s v="1111CN"/>
    <n v="5045625"/>
    <n v="0"/>
    <n v="5.0456250000000002"/>
    <x v="5"/>
    <x v="0"/>
    <s v="6411AETP"/>
    <s v="6411"/>
    <s v="641"/>
    <s v="CH3"/>
    <x v="0"/>
    <x v="6"/>
    <x v="1"/>
    <b v="0"/>
    <x v="1"/>
    <x v="0"/>
  </r>
  <r>
    <d v="2016-06-30T00:00:00"/>
    <s v="64131"/>
    <s v="1111_VP"/>
    <n v="4553999.9999999991"/>
    <n v="0"/>
    <n v="4.5539999999999994"/>
    <x v="5"/>
    <x v="0"/>
    <s v="6413CB"/>
    <s v="6413"/>
    <s v="641"/>
    <s v="CH1"/>
    <x v="2"/>
    <x v="4"/>
    <x v="1"/>
    <b v="0"/>
    <x v="1"/>
    <x v="2"/>
  </r>
  <r>
    <d v="2016-06-30T00:00:00"/>
    <s v="64191"/>
    <s v="1111CB"/>
    <n v="4427212.4999999991"/>
    <n v="0"/>
    <n v="4.4272124999999987"/>
    <x v="5"/>
    <x v="0"/>
    <s v="6419CB"/>
    <s v="6419"/>
    <s v="641"/>
    <s v="CH1"/>
    <x v="4"/>
    <x v="4"/>
    <x v="1"/>
    <b v="0"/>
    <x v="1"/>
    <x v="4"/>
  </r>
  <r>
    <d v="2016-06-30T00:00:00"/>
    <s v="64114"/>
    <s v="1111CN"/>
    <n v="4269374.9999999991"/>
    <n v="0"/>
    <n v="4.2693749999999993"/>
    <x v="5"/>
    <x v="0"/>
    <s v="6411QT"/>
    <s v="6411"/>
    <s v="641"/>
    <s v="CH4"/>
    <x v="0"/>
    <x v="7"/>
    <x v="1"/>
    <b v="0"/>
    <x v="1"/>
    <x v="0"/>
  </r>
  <r>
    <d v="2016-06-30T00:00:00"/>
    <s v="64111"/>
    <s v="3383CB"/>
    <n v="4263682.4999999991"/>
    <n v="0"/>
    <n v="4.2636824999999989"/>
    <x v="5"/>
    <x v="0"/>
    <s v="6411CB"/>
    <s v="6411"/>
    <s v="641"/>
    <s v="CH1"/>
    <x v="0"/>
    <x v="4"/>
    <x v="1"/>
    <b v="0"/>
    <x v="1"/>
    <x v="0"/>
  </r>
  <r>
    <d v="2016-06-30T00:00:00"/>
    <s v="64184"/>
    <s v="1111CN"/>
    <n v="4139999.9999999991"/>
    <n v="0"/>
    <n v="4.1399999999999988"/>
    <x v="5"/>
    <x v="0"/>
    <s v="6418QT"/>
    <s v="6418"/>
    <s v="641"/>
    <s v="CH4"/>
    <x v="9"/>
    <x v="7"/>
    <x v="1"/>
    <b v="0"/>
    <x v="1"/>
    <x v="9"/>
  </r>
  <r>
    <d v="2016-06-30T00:00:00"/>
    <s v="64135"/>
    <s v="2424NT"/>
    <n v="2910937.5"/>
    <n v="0"/>
    <n v="2.9109375000000002"/>
    <x v="5"/>
    <x v="0"/>
    <s v="6413NT"/>
    <s v="6413"/>
    <s v="641"/>
    <s v="CH5"/>
    <x v="2"/>
    <x v="8"/>
    <x v="1"/>
    <b v="0"/>
    <x v="1"/>
    <x v="2"/>
  </r>
  <r>
    <d v="2016-06-30T00:00:00"/>
    <s v="64191"/>
    <s v="11211"/>
    <n v="2899148.8499999996"/>
    <n v="0"/>
    <n v="2.8991488499999996"/>
    <x v="5"/>
    <x v="0"/>
    <s v="6419CB"/>
    <s v="6419"/>
    <s v="641"/>
    <s v="CH1"/>
    <x v="4"/>
    <x v="4"/>
    <x v="1"/>
    <b v="0"/>
    <x v="1"/>
    <x v="4"/>
  </r>
  <r>
    <d v="2016-06-30T00:00:00"/>
    <s v="64133"/>
    <s v="2424AETP"/>
    <n v="2857032.1124999998"/>
    <n v="0"/>
    <n v="2.8570321124999998"/>
    <x v="5"/>
    <x v="0"/>
    <s v="6413AETP"/>
    <s v="6413"/>
    <s v="641"/>
    <s v="CH3"/>
    <x v="2"/>
    <x v="6"/>
    <x v="1"/>
    <b v="0"/>
    <x v="1"/>
    <x v="2"/>
  </r>
  <r>
    <d v="2016-06-30T00:00:00"/>
    <s v="64122"/>
    <s v="1111CN"/>
    <n v="2264062.4999999995"/>
    <n v="0"/>
    <n v="2.2640624999999996"/>
    <x v="5"/>
    <x v="0"/>
    <s v="6412CQ"/>
    <s v="6412"/>
    <s v="641"/>
    <s v="CH2"/>
    <x v="10"/>
    <x v="5"/>
    <x v="1"/>
    <b v="0"/>
    <x v="1"/>
    <x v="10"/>
  </r>
  <r>
    <d v="2016-06-30T00:00:00"/>
    <s v="64161"/>
    <s v="1111_VP"/>
    <n v="2173499.9999999995"/>
    <n v="0"/>
    <n v="2.1734999999999993"/>
    <x v="5"/>
    <x v="0"/>
    <s v="6416CB"/>
    <s v="6416"/>
    <s v="641"/>
    <s v="CH1"/>
    <x v="5"/>
    <x v="4"/>
    <x v="1"/>
    <b v="0"/>
    <x v="1"/>
    <x v="5"/>
  </r>
  <r>
    <d v="2016-06-30T00:00:00"/>
    <s v="64133"/>
    <s v="1111CN"/>
    <n v="2069999.9999999995"/>
    <n v="0"/>
    <n v="2.0699999999999994"/>
    <x v="5"/>
    <x v="0"/>
    <s v="6413AETP"/>
    <s v="6413"/>
    <s v="641"/>
    <s v="CH3"/>
    <x v="2"/>
    <x v="6"/>
    <x v="1"/>
    <b v="0"/>
    <x v="1"/>
    <x v="2"/>
  </r>
  <r>
    <d v="2016-06-30T00:00:00"/>
    <s v="64134"/>
    <s v="1111CN"/>
    <n v="2069999.9999999995"/>
    <n v="0"/>
    <n v="2.0699999999999994"/>
    <x v="5"/>
    <x v="0"/>
    <s v="6413QT"/>
    <s v="6413"/>
    <s v="641"/>
    <s v="CH4"/>
    <x v="2"/>
    <x v="7"/>
    <x v="1"/>
    <b v="0"/>
    <x v="1"/>
    <x v="2"/>
  </r>
  <r>
    <d v="2016-06-30T00:00:00"/>
    <s v="64194"/>
    <s v="33388"/>
    <n v="1293750"/>
    <n v="0"/>
    <n v="1.29375"/>
    <x v="5"/>
    <x v="0"/>
    <s v="6419QT"/>
    <s v="6419"/>
    <s v="641"/>
    <s v="CH4"/>
    <x v="4"/>
    <x v="7"/>
    <x v="1"/>
    <b v="0"/>
    <x v="1"/>
    <x v="4"/>
  </r>
  <r>
    <d v="2016-06-30T00:00:00"/>
    <s v="64162"/>
    <s v="1111CN"/>
    <n v="388125"/>
    <n v="0"/>
    <n v="0.388125"/>
    <x v="5"/>
    <x v="0"/>
    <s v="6416CQ"/>
    <s v="6416"/>
    <s v="641"/>
    <s v="CH2"/>
    <x v="5"/>
    <x v="5"/>
    <x v="1"/>
    <b v="0"/>
    <x v="1"/>
    <x v="5"/>
  </r>
  <r>
    <d v="2016-06-30T00:00:00"/>
    <s v="64194"/>
    <s v="11212CN"/>
    <n v="95349.375"/>
    <n v="0"/>
    <n v="9.5349375E-2"/>
    <x v="5"/>
    <x v="0"/>
    <s v="6419QT"/>
    <s v="6419"/>
    <s v="641"/>
    <s v="CH4"/>
    <x v="4"/>
    <x v="7"/>
    <x v="1"/>
    <b v="0"/>
    <x v="1"/>
    <x v="4"/>
  </r>
  <r>
    <d v="2016-06-30T00:00:00"/>
    <s v="64195"/>
    <s v="11212CN"/>
    <n v="42693.75"/>
    <n v="0"/>
    <n v="4.2693750000000003E-2"/>
    <x v="5"/>
    <x v="0"/>
    <s v="6419NT"/>
    <s v="6419"/>
    <s v="641"/>
    <s v="CH5"/>
    <x v="4"/>
    <x v="8"/>
    <x v="1"/>
    <b v="0"/>
    <x v="1"/>
    <x v="4"/>
  </r>
  <r>
    <d v="2016-06-30T00:00:00"/>
    <s v="64195"/>
    <s v="11221"/>
    <n v="37001.25"/>
    <n v="0"/>
    <n v="3.7001249999999999E-2"/>
    <x v="5"/>
    <x v="0"/>
    <s v="6419NT"/>
    <s v="6419"/>
    <s v="641"/>
    <s v="CH5"/>
    <x v="4"/>
    <x v="8"/>
    <x v="1"/>
    <b v="0"/>
    <x v="1"/>
    <x v="4"/>
  </r>
  <r>
    <d v="2016-06-30T00:00:00"/>
    <s v="64193"/>
    <s v="11212CN"/>
    <n v="9961.875"/>
    <n v="0"/>
    <n v="9.9618750000000002E-3"/>
    <x v="5"/>
    <x v="0"/>
    <s v="6419AETP"/>
    <s v="6419"/>
    <s v="641"/>
    <s v="CH3"/>
    <x v="4"/>
    <x v="6"/>
    <x v="1"/>
    <b v="0"/>
    <x v="1"/>
    <x v="4"/>
  </r>
  <r>
    <d v="2016-07-31T00:00:00"/>
    <s v="64112"/>
    <s v="3341CQ"/>
    <n v="84198894.75"/>
    <n v="0"/>
    <n v="84.198894749999994"/>
    <x v="6"/>
    <x v="0"/>
    <s v="6411CQ"/>
    <s v="6411"/>
    <s v="641"/>
    <s v="CH2"/>
    <x v="0"/>
    <x v="5"/>
    <x v="1"/>
    <b v="0"/>
    <x v="2"/>
    <x v="0"/>
  </r>
  <r>
    <d v="2016-07-31T00:00:00"/>
    <s v="64132"/>
    <s v="1368CN"/>
    <n v="4387500"/>
    <n v="0"/>
    <n v="4.3875000000000002"/>
    <x v="6"/>
    <x v="0"/>
    <s v="6413CQ"/>
    <s v="6413"/>
    <s v="641"/>
    <s v="CH2"/>
    <x v="2"/>
    <x v="5"/>
    <x v="1"/>
    <b v="0"/>
    <x v="2"/>
    <x v="2"/>
  </r>
  <r>
    <d v="2016-08-31T00:00:00"/>
    <s v="64171"/>
    <s v="2422CB"/>
    <n v="291323250"/>
    <n v="0"/>
    <n v="291.32324999999997"/>
    <x v="7"/>
    <x v="0"/>
    <s v="6417CB"/>
    <s v="6417"/>
    <s v="641"/>
    <s v="CH1"/>
    <x v="1"/>
    <x v="4"/>
    <x v="1"/>
    <b v="0"/>
    <x v="2"/>
    <x v="1"/>
  </r>
  <r>
    <d v="2016-08-31T00:00:00"/>
    <s v="64172"/>
    <s v="2424CQ"/>
    <n v="211207500"/>
    <n v="0"/>
    <n v="211.20750000000001"/>
    <x v="7"/>
    <x v="0"/>
    <s v="6417CQ"/>
    <s v="6417"/>
    <s v="641"/>
    <s v="CH2"/>
    <x v="1"/>
    <x v="5"/>
    <x v="1"/>
    <b v="0"/>
    <x v="2"/>
    <x v="1"/>
  </r>
  <r>
    <d v="2016-08-31T00:00:00"/>
    <s v="64112"/>
    <s v="3341CQ"/>
    <n v="143275403.25"/>
    <n v="0"/>
    <n v="143.27540325000001"/>
    <x v="7"/>
    <x v="0"/>
    <s v="6411CQ"/>
    <s v="6411"/>
    <s v="641"/>
    <s v="CH2"/>
    <x v="0"/>
    <x v="5"/>
    <x v="1"/>
    <b v="0"/>
    <x v="2"/>
    <x v="0"/>
  </r>
  <r>
    <d v="2016-08-31T00:00:00"/>
    <s v="64192"/>
    <s v="1111CN"/>
    <n v="125417250"/>
    <n v="0"/>
    <n v="125.41725"/>
    <x v="7"/>
    <x v="0"/>
    <s v="6419CQ"/>
    <s v="6419"/>
    <s v="641"/>
    <s v="CH2"/>
    <x v="4"/>
    <x v="5"/>
    <x v="1"/>
    <b v="0"/>
    <x v="2"/>
    <x v="4"/>
  </r>
  <r>
    <d v="2016-08-31T00:00:00"/>
    <s v="64182"/>
    <s v="1368CN"/>
    <n v="103400235"/>
    <n v="0"/>
    <n v="103.400235"/>
    <x v="7"/>
    <x v="0"/>
    <s v="6418CQ"/>
    <s v="6418"/>
    <s v="641"/>
    <s v="CH2"/>
    <x v="9"/>
    <x v="5"/>
    <x v="1"/>
    <b v="0"/>
    <x v="2"/>
    <x v="9"/>
  </r>
  <r>
    <d v="2016-08-31T00:00:00"/>
    <s v="64132"/>
    <s v="2424CQ"/>
    <n v="100345686.75"/>
    <n v="0"/>
    <n v="100.34568675"/>
    <x v="7"/>
    <x v="0"/>
    <s v="6413CQ"/>
    <s v="6413"/>
    <s v="641"/>
    <s v="CH2"/>
    <x v="2"/>
    <x v="5"/>
    <x v="1"/>
    <b v="0"/>
    <x v="2"/>
    <x v="2"/>
  </r>
  <r>
    <d v="2016-08-31T00:00:00"/>
    <s v="64132"/>
    <s v="2423CQ"/>
    <n v="62820897.75"/>
    <n v="0"/>
    <n v="62.82089775"/>
    <x v="7"/>
    <x v="0"/>
    <s v="6413CQ"/>
    <s v="6413"/>
    <s v="641"/>
    <s v="CH2"/>
    <x v="2"/>
    <x v="5"/>
    <x v="1"/>
    <b v="0"/>
    <x v="2"/>
    <x v="2"/>
  </r>
  <r>
    <d v="2016-08-31T00:00:00"/>
    <s v="64132"/>
    <s v="1111CN"/>
    <n v="26442000"/>
    <n v="0"/>
    <n v="26.442"/>
    <x v="7"/>
    <x v="0"/>
    <s v="6413CQ"/>
    <s v="6413"/>
    <s v="641"/>
    <s v="CH2"/>
    <x v="2"/>
    <x v="5"/>
    <x v="1"/>
    <b v="0"/>
    <x v="2"/>
    <x v="2"/>
  </r>
  <r>
    <d v="2016-08-31T00:00:00"/>
    <s v="64162"/>
    <s v="1111CN"/>
    <n v="23134500"/>
    <n v="0"/>
    <n v="23.134499999999999"/>
    <x v="7"/>
    <x v="0"/>
    <s v="6416CQ"/>
    <s v="6416"/>
    <s v="641"/>
    <s v="CH2"/>
    <x v="5"/>
    <x v="5"/>
    <x v="1"/>
    <b v="0"/>
    <x v="2"/>
    <x v="5"/>
  </r>
  <r>
    <d v="2016-08-31T00:00:00"/>
    <s v="64161"/>
    <s v="331VP"/>
    <n v="11439000"/>
    <n v="0"/>
    <n v="11.439"/>
    <x v="7"/>
    <x v="0"/>
    <s v="6416CB"/>
    <s v="6416"/>
    <s v="641"/>
    <s v="CH1"/>
    <x v="5"/>
    <x v="4"/>
    <x v="1"/>
    <b v="0"/>
    <x v="2"/>
    <x v="5"/>
  </r>
  <r>
    <d v="2016-08-31T00:00:00"/>
    <s v="64181"/>
    <s v="1368VP"/>
    <n v="3820500"/>
    <n v="0"/>
    <n v="3.8205"/>
    <x v="7"/>
    <x v="0"/>
    <s v="6418CB"/>
    <s v="6418"/>
    <s v="641"/>
    <s v="CH1"/>
    <x v="9"/>
    <x v="4"/>
    <x v="1"/>
    <b v="0"/>
    <x v="2"/>
    <x v="9"/>
  </r>
  <r>
    <d v="2016-08-31T00:00:00"/>
    <s v="64191"/>
    <s v="331VP"/>
    <n v="2637000"/>
    <n v="0"/>
    <n v="2.637"/>
    <x v="7"/>
    <x v="0"/>
    <s v="6419CB"/>
    <s v="6419"/>
    <s v="641"/>
    <s v="CH1"/>
    <x v="4"/>
    <x v="4"/>
    <x v="1"/>
    <b v="0"/>
    <x v="2"/>
    <x v="4"/>
  </r>
  <r>
    <d v="2016-08-31T00:00:00"/>
    <s v="64192"/>
    <s v="11221"/>
    <n v="1816731"/>
    <n v="0"/>
    <n v="1.8167310000000001"/>
    <x v="7"/>
    <x v="0"/>
    <s v="6419CQ"/>
    <s v="6419"/>
    <s v="641"/>
    <s v="CH2"/>
    <x v="4"/>
    <x v="5"/>
    <x v="1"/>
    <b v="0"/>
    <x v="2"/>
    <x v="4"/>
  </r>
  <r>
    <d v="2016-08-31T00:00:00"/>
    <s v="64131"/>
    <s v="331VP"/>
    <n v="1743750"/>
    <n v="0"/>
    <n v="1.7437499999999999"/>
    <x v="7"/>
    <x v="0"/>
    <s v="6413CB"/>
    <s v="6413"/>
    <s v="641"/>
    <s v="CH1"/>
    <x v="2"/>
    <x v="4"/>
    <x v="1"/>
    <b v="0"/>
    <x v="2"/>
    <x v="2"/>
  </r>
  <r>
    <d v="2016-08-31T00:00:00"/>
    <s v="64192"/>
    <s v="11212CN"/>
    <n v="1140086.25"/>
    <n v="0"/>
    <n v="1.14008625"/>
    <x v="7"/>
    <x v="0"/>
    <s v="6419CQ"/>
    <s v="6419"/>
    <s v="641"/>
    <s v="CH2"/>
    <x v="4"/>
    <x v="5"/>
    <x v="1"/>
    <b v="0"/>
    <x v="2"/>
    <x v="4"/>
  </r>
  <r>
    <d v="2016-08-31T00:00:00"/>
    <s v="64192"/>
    <s v="33388"/>
    <n v="1125000"/>
    <n v="0"/>
    <n v="1.125"/>
    <x v="7"/>
    <x v="0"/>
    <s v="6419CQ"/>
    <s v="6419"/>
    <s v="641"/>
    <s v="CH2"/>
    <x v="4"/>
    <x v="5"/>
    <x v="1"/>
    <b v="0"/>
    <x v="2"/>
    <x v="4"/>
  </r>
  <r>
    <d v="2016-08-31T00:00:00"/>
    <s v="64182"/>
    <s v="1111CN"/>
    <n v="702000"/>
    <n v="0"/>
    <n v="0.70199999999999996"/>
    <x v="7"/>
    <x v="0"/>
    <s v="6418CQ"/>
    <s v="6418"/>
    <s v="641"/>
    <s v="CH2"/>
    <x v="9"/>
    <x v="5"/>
    <x v="1"/>
    <b v="0"/>
    <x v="2"/>
    <x v="9"/>
  </r>
  <r>
    <d v="2016-08-31T00:00:00"/>
    <s v="64181"/>
    <s v="331VP"/>
    <n v="562500"/>
    <n v="0"/>
    <n v="0.5625"/>
    <x v="7"/>
    <x v="0"/>
    <s v="6418CB"/>
    <s v="6418"/>
    <s v="641"/>
    <s v="CH1"/>
    <x v="9"/>
    <x v="4"/>
    <x v="1"/>
    <b v="0"/>
    <x v="2"/>
    <x v="9"/>
  </r>
  <r>
    <d v="2016-08-31T00:00:00"/>
    <s v="64192"/>
    <s v="1368CN"/>
    <n v="7425"/>
    <n v="0"/>
    <n v="7.4250000000000002E-3"/>
    <x v="7"/>
    <x v="0"/>
    <s v="6419CQ"/>
    <s v="6419"/>
    <s v="641"/>
    <s v="CH2"/>
    <x v="4"/>
    <x v="5"/>
    <x v="1"/>
    <b v="0"/>
    <x v="2"/>
    <x v="4"/>
  </r>
  <r>
    <d v="2016-09-30T00:00:00"/>
    <s v="64171"/>
    <s v="2422CB"/>
    <n v="291323250"/>
    <n v="0"/>
    <n v="291.32324999999997"/>
    <x v="8"/>
    <x v="0"/>
    <s v="6417CB"/>
    <s v="6417"/>
    <s v="641"/>
    <s v="CH1"/>
    <x v="1"/>
    <x v="4"/>
    <x v="1"/>
    <b v="0"/>
    <x v="2"/>
    <x v="1"/>
  </r>
  <r>
    <d v="2016-09-30T00:00:00"/>
    <s v="64111"/>
    <s v="3341CB"/>
    <n v="251372380.5"/>
    <n v="0"/>
    <n v="251.37238049999999"/>
    <x v="8"/>
    <x v="0"/>
    <s v="6411CB"/>
    <s v="6411"/>
    <s v="641"/>
    <s v="CH1"/>
    <x v="0"/>
    <x v="4"/>
    <x v="1"/>
    <b v="0"/>
    <x v="2"/>
    <x v="0"/>
  </r>
  <r>
    <d v="2016-09-30T00:00:00"/>
    <s v="64172"/>
    <s v="2424CQ"/>
    <n v="211207500"/>
    <n v="0"/>
    <n v="211.20750000000001"/>
    <x v="8"/>
    <x v="0"/>
    <s v="6417CQ"/>
    <s v="6417"/>
    <s v="641"/>
    <s v="CH2"/>
    <x v="1"/>
    <x v="5"/>
    <x v="1"/>
    <b v="0"/>
    <x v="2"/>
    <x v="1"/>
  </r>
  <r>
    <d v="2016-09-30T00:00:00"/>
    <s v="64112"/>
    <s v="3341CQ"/>
    <n v="112511378.25"/>
    <n v="0"/>
    <n v="112.51137825000001"/>
    <x v="8"/>
    <x v="0"/>
    <s v="6411CQ"/>
    <s v="6411"/>
    <s v="641"/>
    <s v="CH2"/>
    <x v="0"/>
    <x v="5"/>
    <x v="1"/>
    <b v="0"/>
    <x v="2"/>
    <x v="0"/>
  </r>
  <r>
    <d v="2016-09-30T00:00:00"/>
    <s v="64132"/>
    <s v="2424CQ"/>
    <n v="100345686.75"/>
    <n v="0"/>
    <n v="100.34568675"/>
    <x v="8"/>
    <x v="0"/>
    <s v="6413CQ"/>
    <s v="6413"/>
    <s v="641"/>
    <s v="CH2"/>
    <x v="2"/>
    <x v="5"/>
    <x v="1"/>
    <b v="0"/>
    <x v="2"/>
    <x v="2"/>
  </r>
  <r>
    <d v="2016-09-30T00:00:00"/>
    <s v="64131"/>
    <s v="331VP"/>
    <n v="79704000"/>
    <n v="0"/>
    <n v="79.703999999999994"/>
    <x v="8"/>
    <x v="0"/>
    <s v="6413CB"/>
    <s v="6413"/>
    <s v="641"/>
    <s v="CH1"/>
    <x v="2"/>
    <x v="4"/>
    <x v="1"/>
    <b v="0"/>
    <x v="2"/>
    <x v="2"/>
  </r>
  <r>
    <d v="2016-09-30T00:00:00"/>
    <s v="64192"/>
    <s v="11212CN"/>
    <n v="72849235.5"/>
    <n v="0"/>
    <n v="72.849235500000006"/>
    <x v="8"/>
    <x v="0"/>
    <s v="6419CQ"/>
    <s v="6419"/>
    <s v="641"/>
    <s v="CH2"/>
    <x v="4"/>
    <x v="5"/>
    <x v="1"/>
    <b v="0"/>
    <x v="2"/>
    <x v="4"/>
  </r>
  <r>
    <d v="2016-09-30T00:00:00"/>
    <s v="64192"/>
    <s v="1111CN"/>
    <n v="72586327.5"/>
    <n v="0"/>
    <n v="72.586327499999996"/>
    <x v="8"/>
    <x v="0"/>
    <s v="6419CQ"/>
    <s v="6419"/>
    <s v="641"/>
    <s v="CH2"/>
    <x v="4"/>
    <x v="5"/>
    <x v="1"/>
    <b v="0"/>
    <x v="2"/>
    <x v="4"/>
  </r>
  <r>
    <d v="2016-09-30T00:00:00"/>
    <s v="64132"/>
    <s v="2423CQ"/>
    <n v="66630897"/>
    <n v="0"/>
    <n v="66.630897000000004"/>
    <x v="8"/>
    <x v="0"/>
    <s v="6413CQ"/>
    <s v="6413"/>
    <s v="641"/>
    <s v="CH2"/>
    <x v="2"/>
    <x v="5"/>
    <x v="1"/>
    <b v="0"/>
    <x v="2"/>
    <x v="2"/>
  </r>
  <r>
    <d v="2016-09-30T00:00:00"/>
    <s v="64122"/>
    <s v="1561CQ"/>
    <n v="60140243.25"/>
    <n v="0"/>
    <n v="60.140243249999997"/>
    <x v="8"/>
    <x v="0"/>
    <s v="6412CQ"/>
    <s v="6412"/>
    <s v="641"/>
    <s v="CH2"/>
    <x v="10"/>
    <x v="5"/>
    <x v="1"/>
    <b v="0"/>
    <x v="2"/>
    <x v="10"/>
  </r>
  <r>
    <d v="2016-09-30T00:00:00"/>
    <s v="64191"/>
    <s v="1111_VP"/>
    <n v="44100000"/>
    <n v="0"/>
    <n v="44.1"/>
    <x v="8"/>
    <x v="0"/>
    <s v="6419CB"/>
    <s v="6419"/>
    <s v="641"/>
    <s v="CH1"/>
    <x v="4"/>
    <x v="4"/>
    <x v="1"/>
    <b v="0"/>
    <x v="2"/>
    <x v="4"/>
  </r>
  <r>
    <d v="2016-09-30T00:00:00"/>
    <s v="64131"/>
    <s v="2421CB"/>
    <n v="44080911"/>
    <n v="0"/>
    <n v="44.080911"/>
    <x v="8"/>
    <x v="0"/>
    <s v="6413CB"/>
    <s v="6413"/>
    <s v="641"/>
    <s v="CH1"/>
    <x v="2"/>
    <x v="4"/>
    <x v="1"/>
    <b v="0"/>
    <x v="2"/>
    <x v="2"/>
  </r>
  <r>
    <d v="2016-09-30T00:00:00"/>
    <s v="64191"/>
    <s v="1111CB"/>
    <n v="35640000"/>
    <n v="0"/>
    <n v="35.64"/>
    <x v="8"/>
    <x v="0"/>
    <s v="6419CB"/>
    <s v="6419"/>
    <s v="641"/>
    <s v="CH1"/>
    <x v="4"/>
    <x v="4"/>
    <x v="1"/>
    <b v="0"/>
    <x v="2"/>
    <x v="4"/>
  </r>
  <r>
    <d v="2016-09-30T00:00:00"/>
    <s v="64131"/>
    <s v="2422CB"/>
    <n v="26080278.75"/>
    <n v="0"/>
    <n v="26.080278750000002"/>
    <x v="8"/>
    <x v="0"/>
    <s v="6413CB"/>
    <s v="6413"/>
    <s v="641"/>
    <s v="CH1"/>
    <x v="2"/>
    <x v="4"/>
    <x v="1"/>
    <b v="0"/>
    <x v="2"/>
    <x v="2"/>
  </r>
  <r>
    <d v="2016-09-30T00:00:00"/>
    <s v="64162"/>
    <s v="1111CN"/>
    <n v="22499550"/>
    <n v="0"/>
    <n v="22.499549999999999"/>
    <x v="8"/>
    <x v="0"/>
    <s v="6416CQ"/>
    <s v="6416"/>
    <s v="641"/>
    <s v="CH2"/>
    <x v="5"/>
    <x v="5"/>
    <x v="1"/>
    <b v="0"/>
    <x v="2"/>
    <x v="5"/>
  </r>
  <r>
    <d v="2016-09-30T00:00:00"/>
    <s v="64191"/>
    <s v="331VP"/>
    <n v="20814750"/>
    <n v="0"/>
    <n v="20.81475"/>
    <x v="8"/>
    <x v="0"/>
    <s v="6419CB"/>
    <s v="6419"/>
    <s v="641"/>
    <s v="CH1"/>
    <x v="4"/>
    <x v="4"/>
    <x v="1"/>
    <b v="0"/>
    <x v="2"/>
    <x v="4"/>
  </r>
  <r>
    <d v="2016-09-30T00:00:00"/>
    <s v="64192"/>
    <s v="331CN"/>
    <n v="19912500"/>
    <n v="0"/>
    <n v="19.912500000000001"/>
    <x v="8"/>
    <x v="0"/>
    <s v="6419CQ"/>
    <s v="6419"/>
    <s v="641"/>
    <s v="CH2"/>
    <x v="4"/>
    <x v="5"/>
    <x v="1"/>
    <b v="0"/>
    <x v="2"/>
    <x v="4"/>
  </r>
  <r>
    <d v="2016-09-30T00:00:00"/>
    <s v="64161"/>
    <s v="331VP"/>
    <n v="12771000"/>
    <n v="0"/>
    <n v="12.771000000000001"/>
    <x v="8"/>
    <x v="0"/>
    <s v="6416CB"/>
    <s v="6416"/>
    <s v="641"/>
    <s v="CH1"/>
    <x v="5"/>
    <x v="4"/>
    <x v="1"/>
    <b v="0"/>
    <x v="2"/>
    <x v="5"/>
  </r>
  <r>
    <d v="2016-09-30T00:00:00"/>
    <s v="64192"/>
    <s v="11221"/>
    <n v="8190105.75"/>
    <n v="0"/>
    <n v="8.1901057500000007"/>
    <x v="8"/>
    <x v="0"/>
    <s v="6419CQ"/>
    <s v="6419"/>
    <s v="641"/>
    <s v="CH2"/>
    <x v="4"/>
    <x v="5"/>
    <x v="1"/>
    <b v="0"/>
    <x v="2"/>
    <x v="4"/>
  </r>
  <r>
    <d v="2016-09-30T00:00:00"/>
    <s v="64112"/>
    <s v="1111CN"/>
    <n v="8100000"/>
    <n v="0"/>
    <n v="8.1"/>
    <x v="8"/>
    <x v="0"/>
    <s v="6411CQ"/>
    <s v="6411"/>
    <s v="641"/>
    <s v="CH2"/>
    <x v="0"/>
    <x v="5"/>
    <x v="1"/>
    <b v="0"/>
    <x v="2"/>
    <x v="0"/>
  </r>
  <r>
    <d v="2016-09-30T00:00:00"/>
    <s v="64132"/>
    <s v="1111CN"/>
    <n v="7132500"/>
    <n v="0"/>
    <n v="7.1325000000000003"/>
    <x v="8"/>
    <x v="0"/>
    <s v="6413CQ"/>
    <s v="6413"/>
    <s v="641"/>
    <s v="CH2"/>
    <x v="2"/>
    <x v="5"/>
    <x v="1"/>
    <b v="0"/>
    <x v="2"/>
    <x v="2"/>
  </r>
  <r>
    <d v="2016-09-30T00:00:00"/>
    <s v="64122"/>
    <s v="1111CN"/>
    <n v="6930000"/>
    <n v="0"/>
    <n v="6.93"/>
    <x v="8"/>
    <x v="0"/>
    <s v="6412CQ"/>
    <s v="6412"/>
    <s v="641"/>
    <s v="CH2"/>
    <x v="10"/>
    <x v="5"/>
    <x v="1"/>
    <b v="0"/>
    <x v="2"/>
    <x v="10"/>
  </r>
  <r>
    <d v="2016-09-30T00:00:00"/>
    <s v="64191"/>
    <s v="11211"/>
    <n v="2967819.75"/>
    <n v="0"/>
    <n v="2.9678197499999999"/>
    <x v="8"/>
    <x v="0"/>
    <s v="6419CB"/>
    <s v="6419"/>
    <s v="641"/>
    <s v="CH1"/>
    <x v="4"/>
    <x v="4"/>
    <x v="1"/>
    <b v="0"/>
    <x v="2"/>
    <x v="4"/>
  </r>
  <r>
    <d v="2016-09-30T00:00:00"/>
    <s v="64112"/>
    <s v="1368CN"/>
    <n v="2926125"/>
    <n v="0"/>
    <n v="2.9261249999999999"/>
    <x v="8"/>
    <x v="0"/>
    <s v="6411CQ"/>
    <s v="6411"/>
    <s v="641"/>
    <s v="CH2"/>
    <x v="0"/>
    <x v="5"/>
    <x v="1"/>
    <b v="0"/>
    <x v="2"/>
    <x v="0"/>
  </r>
  <r>
    <d v="2016-09-30T00:00:00"/>
    <s v="64131"/>
    <s v="1368VP"/>
    <n v="2835000"/>
    <n v="0"/>
    <n v="2.835"/>
    <x v="8"/>
    <x v="0"/>
    <s v="6413CB"/>
    <s v="6413"/>
    <s v="641"/>
    <s v="CH1"/>
    <x v="2"/>
    <x v="4"/>
    <x v="1"/>
    <b v="0"/>
    <x v="2"/>
    <x v="2"/>
  </r>
  <r>
    <d v="2016-09-30T00:00:00"/>
    <s v="64181"/>
    <s v="331VP"/>
    <n v="1125000"/>
    <n v="0"/>
    <n v="1.125"/>
    <x v="8"/>
    <x v="0"/>
    <s v="6418CB"/>
    <s v="6418"/>
    <s v="641"/>
    <s v="CH1"/>
    <x v="9"/>
    <x v="4"/>
    <x v="1"/>
    <b v="0"/>
    <x v="2"/>
    <x v="9"/>
  </r>
  <r>
    <d v="2016-09-30T00:00:00"/>
    <s v="64192"/>
    <s v="11222"/>
    <n v="859835.25"/>
    <n v="0"/>
    <n v="0.85983525000000005"/>
    <x v="8"/>
    <x v="0"/>
    <s v="6419CQ"/>
    <s v="6419"/>
    <s v="641"/>
    <s v="CH2"/>
    <x v="4"/>
    <x v="5"/>
    <x v="1"/>
    <b v="0"/>
    <x v="2"/>
    <x v="4"/>
  </r>
  <r>
    <d v="2016-10-31T00:00:00"/>
    <s v="64171"/>
    <s v="2422CB"/>
    <n v="291323247.75"/>
    <n v="0"/>
    <n v="291.32324775000001"/>
    <x v="9"/>
    <x v="0"/>
    <s v="6417CB"/>
    <s v="6417"/>
    <s v="641"/>
    <s v="CH1"/>
    <x v="1"/>
    <x v="4"/>
    <x v="1"/>
    <b v="0"/>
    <x v="3"/>
    <x v="1"/>
  </r>
  <r>
    <d v="2016-10-31T00:00:00"/>
    <s v="64111"/>
    <s v="3341CB"/>
    <n v="211698882"/>
    <n v="0"/>
    <n v="211.698882"/>
    <x v="9"/>
    <x v="0"/>
    <s v="6411CB"/>
    <s v="6411"/>
    <s v="641"/>
    <s v="CH1"/>
    <x v="0"/>
    <x v="4"/>
    <x v="1"/>
    <b v="0"/>
    <x v="3"/>
    <x v="0"/>
  </r>
  <r>
    <d v="2016-10-31T00:00:00"/>
    <s v="64172"/>
    <s v="2424CQ"/>
    <n v="211207500"/>
    <n v="0"/>
    <n v="211.20750000000001"/>
    <x v="9"/>
    <x v="0"/>
    <s v="6417CQ"/>
    <s v="6417"/>
    <s v="641"/>
    <s v="CH2"/>
    <x v="1"/>
    <x v="5"/>
    <x v="1"/>
    <b v="0"/>
    <x v="3"/>
    <x v="1"/>
  </r>
  <r>
    <d v="2016-10-31T00:00:00"/>
    <s v="64112"/>
    <s v="3341CQ"/>
    <n v="189597332.25"/>
    <n v="0"/>
    <n v="189.59733224999999"/>
    <x v="9"/>
    <x v="0"/>
    <s v="6411CQ"/>
    <s v="6411"/>
    <s v="641"/>
    <s v="CH2"/>
    <x v="0"/>
    <x v="5"/>
    <x v="1"/>
    <b v="0"/>
    <x v="3"/>
    <x v="0"/>
  </r>
  <r>
    <d v="2016-10-31T00:00:00"/>
    <s v="64181"/>
    <s v="331VP"/>
    <n v="130236750"/>
    <n v="0"/>
    <n v="130.23675"/>
    <x v="9"/>
    <x v="0"/>
    <s v="6418CB"/>
    <s v="6418"/>
    <s v="641"/>
    <s v="CH1"/>
    <x v="9"/>
    <x v="4"/>
    <x v="1"/>
    <b v="0"/>
    <x v="3"/>
    <x v="9"/>
  </r>
  <r>
    <d v="2016-10-31T00:00:00"/>
    <s v="64132"/>
    <s v="2424CQ"/>
    <n v="100345686.75"/>
    <n v="0"/>
    <n v="100.34568675"/>
    <x v="9"/>
    <x v="0"/>
    <s v="6413CQ"/>
    <s v="6413"/>
    <s v="641"/>
    <s v="CH2"/>
    <x v="2"/>
    <x v="5"/>
    <x v="1"/>
    <b v="0"/>
    <x v="3"/>
    <x v="2"/>
  </r>
  <r>
    <d v="2016-10-31T00:00:00"/>
    <s v="64132"/>
    <s v="2423CQ"/>
    <n v="73631270.25"/>
    <n v="0"/>
    <n v="73.63127025"/>
    <x v="9"/>
    <x v="0"/>
    <s v="6413CQ"/>
    <s v="6413"/>
    <s v="641"/>
    <s v="CH2"/>
    <x v="2"/>
    <x v="5"/>
    <x v="1"/>
    <b v="0"/>
    <x v="3"/>
    <x v="2"/>
  </r>
  <r>
    <d v="2016-10-31T00:00:00"/>
    <s v="64192"/>
    <s v="11212CN"/>
    <n v="49500000"/>
    <n v="0"/>
    <n v="49.5"/>
    <x v="9"/>
    <x v="0"/>
    <s v="6419CQ"/>
    <s v="6419"/>
    <s v="641"/>
    <s v="CH2"/>
    <x v="4"/>
    <x v="5"/>
    <x v="1"/>
    <b v="0"/>
    <x v="3"/>
    <x v="4"/>
  </r>
  <r>
    <d v="2016-10-31T00:00:00"/>
    <s v="64131"/>
    <s v="2421CB"/>
    <n v="44080906.5"/>
    <n v="0"/>
    <n v="44.080906499999998"/>
    <x v="9"/>
    <x v="0"/>
    <s v="6413CB"/>
    <s v="6413"/>
    <s v="641"/>
    <s v="CH1"/>
    <x v="2"/>
    <x v="4"/>
    <x v="1"/>
    <b v="0"/>
    <x v="3"/>
    <x v="2"/>
  </r>
  <r>
    <d v="2016-10-31T00:00:00"/>
    <s v="64191"/>
    <s v="1111_VP"/>
    <n v="43308000"/>
    <n v="0"/>
    <n v="43.308"/>
    <x v="9"/>
    <x v="0"/>
    <s v="6419CB"/>
    <s v="6419"/>
    <s v="641"/>
    <s v="CH1"/>
    <x v="4"/>
    <x v="4"/>
    <x v="1"/>
    <b v="0"/>
    <x v="3"/>
    <x v="4"/>
  </r>
  <r>
    <d v="2016-10-31T00:00:00"/>
    <s v="64131"/>
    <s v="1561CB"/>
    <n v="37176782.894999996"/>
    <n v="0"/>
    <n v="37.176782894999995"/>
    <x v="9"/>
    <x v="0"/>
    <s v="6413CB"/>
    <s v="6413"/>
    <s v="641"/>
    <s v="CH1"/>
    <x v="2"/>
    <x v="4"/>
    <x v="1"/>
    <b v="0"/>
    <x v="3"/>
    <x v="2"/>
  </r>
  <r>
    <d v="2016-10-31T00:00:00"/>
    <s v="64192"/>
    <s v="1111CN"/>
    <n v="36348750"/>
    <n v="0"/>
    <n v="36.348750000000003"/>
    <x v="9"/>
    <x v="0"/>
    <s v="6419CQ"/>
    <s v="6419"/>
    <s v="641"/>
    <s v="CH2"/>
    <x v="4"/>
    <x v="5"/>
    <x v="1"/>
    <b v="0"/>
    <x v="3"/>
    <x v="4"/>
  </r>
  <r>
    <d v="2016-10-31T00:00:00"/>
    <s v="64131"/>
    <s v="2422CB"/>
    <n v="26080278.75"/>
    <n v="0"/>
    <n v="26.080278750000002"/>
    <x v="9"/>
    <x v="0"/>
    <s v="6413CB"/>
    <s v="6413"/>
    <s v="641"/>
    <s v="CH1"/>
    <x v="2"/>
    <x v="4"/>
    <x v="1"/>
    <b v="0"/>
    <x v="3"/>
    <x v="2"/>
  </r>
  <r>
    <d v="2016-10-31T00:00:00"/>
    <s v="64192"/>
    <s v="11221"/>
    <n v="25280109"/>
    <n v="0"/>
    <n v="25.280108999999999"/>
    <x v="9"/>
    <x v="0"/>
    <s v="6419CQ"/>
    <s v="6419"/>
    <s v="641"/>
    <s v="CH2"/>
    <x v="4"/>
    <x v="5"/>
    <x v="1"/>
    <b v="0"/>
    <x v="3"/>
    <x v="4"/>
  </r>
  <r>
    <d v="2016-10-31T00:00:00"/>
    <s v="64161"/>
    <s v="1111CB"/>
    <n v="24403500"/>
    <n v="0"/>
    <n v="24.403500000000001"/>
    <x v="9"/>
    <x v="0"/>
    <s v="6416CB"/>
    <s v="6416"/>
    <s v="641"/>
    <s v="CH1"/>
    <x v="5"/>
    <x v="4"/>
    <x v="1"/>
    <b v="0"/>
    <x v="3"/>
    <x v="5"/>
  </r>
  <r>
    <d v="2016-10-31T00:00:00"/>
    <s v="64162"/>
    <s v="1111CN"/>
    <n v="21066750"/>
    <n v="0"/>
    <n v="21.066749999999999"/>
    <x v="9"/>
    <x v="0"/>
    <s v="6416CQ"/>
    <s v="6416"/>
    <s v="641"/>
    <s v="CH2"/>
    <x v="5"/>
    <x v="5"/>
    <x v="1"/>
    <b v="0"/>
    <x v="3"/>
    <x v="5"/>
  </r>
  <r>
    <d v="2016-10-31T00:00:00"/>
    <s v="64122"/>
    <s v="1111CN"/>
    <n v="7875000"/>
    <n v="0"/>
    <n v="7.875"/>
    <x v="9"/>
    <x v="0"/>
    <s v="6412CQ"/>
    <s v="6412"/>
    <s v="641"/>
    <s v="CH2"/>
    <x v="10"/>
    <x v="5"/>
    <x v="1"/>
    <b v="0"/>
    <x v="3"/>
    <x v="10"/>
  </r>
  <r>
    <d v="2016-10-31T00:00:00"/>
    <s v="64191"/>
    <s v="1111CB"/>
    <n v="7080750"/>
    <n v="0"/>
    <n v="7.0807500000000001"/>
    <x v="9"/>
    <x v="0"/>
    <s v="6419CB"/>
    <s v="6419"/>
    <s v="641"/>
    <s v="CH1"/>
    <x v="4"/>
    <x v="4"/>
    <x v="1"/>
    <b v="0"/>
    <x v="3"/>
    <x v="4"/>
  </r>
  <r>
    <d v="2016-10-31T00:00:00"/>
    <s v="64191"/>
    <s v="11211"/>
    <n v="3448053"/>
    <n v="0"/>
    <n v="3.4480529999999998"/>
    <x v="9"/>
    <x v="0"/>
    <s v="6419CB"/>
    <s v="6419"/>
    <s v="641"/>
    <s v="CH1"/>
    <x v="4"/>
    <x v="4"/>
    <x v="1"/>
    <b v="0"/>
    <x v="3"/>
    <x v="4"/>
  </r>
  <r>
    <d v="2016-10-31T00:00:00"/>
    <s v="64161"/>
    <s v="1111_VP"/>
    <n v="1633500"/>
    <n v="0"/>
    <n v="1.6335"/>
    <x v="9"/>
    <x v="0"/>
    <s v="6416CB"/>
    <s v="6416"/>
    <s v="641"/>
    <s v="CH1"/>
    <x v="5"/>
    <x v="4"/>
    <x v="1"/>
    <b v="0"/>
    <x v="3"/>
    <x v="5"/>
  </r>
  <r>
    <d v="2016-11-30T00:00:00"/>
    <s v="64171"/>
    <s v="2422CB"/>
    <n v="305624999.25"/>
    <n v="0"/>
    <n v="305.62499924999997"/>
    <x v="10"/>
    <x v="0"/>
    <s v="6417CB"/>
    <s v="6417"/>
    <s v="641"/>
    <s v="CH1"/>
    <x v="1"/>
    <x v="4"/>
    <x v="1"/>
    <b v="0"/>
    <x v="3"/>
    <x v="1"/>
  </r>
  <r>
    <d v="2016-11-30T00:00:00"/>
    <s v="64172"/>
    <s v="2424CQ"/>
    <n v="211207500"/>
    <n v="0"/>
    <n v="211.20750000000001"/>
    <x v="10"/>
    <x v="0"/>
    <s v="6417CQ"/>
    <s v="6417"/>
    <s v="641"/>
    <s v="CH2"/>
    <x v="1"/>
    <x v="5"/>
    <x v="1"/>
    <b v="0"/>
    <x v="3"/>
    <x v="1"/>
  </r>
  <r>
    <d v="2016-11-30T00:00:00"/>
    <s v="64111"/>
    <s v="3341CB"/>
    <n v="178115949"/>
    <n v="0"/>
    <n v="178.115949"/>
    <x v="10"/>
    <x v="0"/>
    <s v="6411CB"/>
    <s v="6411"/>
    <s v="641"/>
    <s v="CH1"/>
    <x v="0"/>
    <x v="4"/>
    <x v="1"/>
    <b v="0"/>
    <x v="3"/>
    <x v="0"/>
  </r>
  <r>
    <d v="2016-11-30T00:00:00"/>
    <s v="64112"/>
    <s v="3341CQ"/>
    <n v="135481806"/>
    <n v="0"/>
    <n v="135.48180600000001"/>
    <x v="10"/>
    <x v="0"/>
    <s v="6411CQ"/>
    <s v="6411"/>
    <s v="641"/>
    <s v="CH2"/>
    <x v="0"/>
    <x v="5"/>
    <x v="1"/>
    <b v="0"/>
    <x v="3"/>
    <x v="0"/>
  </r>
  <r>
    <d v="2016-11-30T00:00:00"/>
    <s v="64132"/>
    <s v="2424CQ"/>
    <n v="100345686.75"/>
    <n v="0"/>
    <n v="100.34568675"/>
    <x v="10"/>
    <x v="0"/>
    <s v="6413CQ"/>
    <s v="6413"/>
    <s v="641"/>
    <s v="CH2"/>
    <x v="2"/>
    <x v="5"/>
    <x v="1"/>
    <b v="0"/>
    <x v="3"/>
    <x v="2"/>
  </r>
  <r>
    <d v="2016-11-30T00:00:00"/>
    <s v="64171"/>
    <s v="331VP"/>
    <n v="91807499.25"/>
    <n v="0"/>
    <n v="91.807499250000006"/>
    <x v="10"/>
    <x v="0"/>
    <s v="6417CB"/>
    <s v="6417"/>
    <s v="641"/>
    <s v="CH1"/>
    <x v="1"/>
    <x v="4"/>
    <x v="1"/>
    <b v="0"/>
    <x v="3"/>
    <x v="1"/>
  </r>
  <r>
    <d v="2016-11-30T00:00:00"/>
    <s v="64132"/>
    <s v="2423CQ"/>
    <n v="74935332"/>
    <n v="0"/>
    <n v="74.935332000000002"/>
    <x v="10"/>
    <x v="0"/>
    <s v="6413CQ"/>
    <s v="6413"/>
    <s v="641"/>
    <s v="CH2"/>
    <x v="2"/>
    <x v="5"/>
    <x v="1"/>
    <b v="0"/>
    <x v="3"/>
    <x v="2"/>
  </r>
  <r>
    <d v="2016-11-30T00:00:00"/>
    <s v="64192"/>
    <s v="11212CN"/>
    <n v="72637137"/>
    <n v="0"/>
    <n v="72.637136999999996"/>
    <x v="10"/>
    <x v="0"/>
    <s v="6419CQ"/>
    <s v="6419"/>
    <s v="641"/>
    <s v="CH2"/>
    <x v="4"/>
    <x v="5"/>
    <x v="1"/>
    <b v="0"/>
    <x v="3"/>
    <x v="4"/>
  </r>
  <r>
    <d v="2016-11-30T00:00:00"/>
    <s v="64191"/>
    <s v="1111_VP"/>
    <n v="55984500"/>
    <n v="0"/>
    <n v="55.984499999999997"/>
    <x v="10"/>
    <x v="0"/>
    <s v="6419CB"/>
    <s v="6419"/>
    <s v="641"/>
    <s v="CH1"/>
    <x v="4"/>
    <x v="4"/>
    <x v="1"/>
    <b v="0"/>
    <x v="3"/>
    <x v="4"/>
  </r>
  <r>
    <d v="2016-11-30T00:00:00"/>
    <s v="64131"/>
    <s v="2421CB"/>
    <n v="44500907.25"/>
    <n v="0"/>
    <n v="44.500907249999997"/>
    <x v="10"/>
    <x v="0"/>
    <s v="6413CB"/>
    <s v="6413"/>
    <s v="641"/>
    <s v="CH1"/>
    <x v="2"/>
    <x v="4"/>
    <x v="1"/>
    <b v="0"/>
    <x v="3"/>
    <x v="2"/>
  </r>
  <r>
    <d v="2016-11-30T00:00:00"/>
    <s v="64192"/>
    <s v="1561CQ"/>
    <n v="29700000"/>
    <n v="0"/>
    <n v="29.7"/>
    <x v="10"/>
    <x v="0"/>
    <s v="6419CQ"/>
    <s v="6419"/>
    <s v="641"/>
    <s v="CH2"/>
    <x v="4"/>
    <x v="5"/>
    <x v="1"/>
    <b v="0"/>
    <x v="3"/>
    <x v="4"/>
  </r>
  <r>
    <d v="2016-11-30T00:00:00"/>
    <s v="64131"/>
    <s v="2422CB"/>
    <n v="26080278.75"/>
    <n v="0"/>
    <n v="26.080278750000002"/>
    <x v="10"/>
    <x v="0"/>
    <s v="6413CB"/>
    <s v="6413"/>
    <s v="641"/>
    <s v="CH1"/>
    <x v="2"/>
    <x v="4"/>
    <x v="1"/>
    <b v="0"/>
    <x v="3"/>
    <x v="2"/>
  </r>
  <r>
    <d v="2016-11-30T00:00:00"/>
    <s v="64193"/>
    <s v="11212CN"/>
    <n v="20889000"/>
    <n v="0"/>
    <n v="20.888999999999999"/>
    <x v="10"/>
    <x v="0"/>
    <s v="6419AETP"/>
    <s v="6419"/>
    <s v="641"/>
    <s v="CH3"/>
    <x v="4"/>
    <x v="6"/>
    <x v="1"/>
    <b v="0"/>
    <x v="3"/>
    <x v="4"/>
  </r>
  <r>
    <d v="2016-11-30T00:00:00"/>
    <s v="64161"/>
    <s v="1111CB"/>
    <n v="18573750"/>
    <n v="0"/>
    <n v="18.57375"/>
    <x v="10"/>
    <x v="0"/>
    <s v="6416CB"/>
    <s v="6416"/>
    <s v="641"/>
    <s v="CH1"/>
    <x v="5"/>
    <x v="4"/>
    <x v="1"/>
    <b v="0"/>
    <x v="3"/>
    <x v="5"/>
  </r>
  <r>
    <d v="2016-11-30T00:00:00"/>
    <s v="64191"/>
    <s v="1111CB"/>
    <n v="16123500"/>
    <n v="0"/>
    <n v="16.1235"/>
    <x v="10"/>
    <x v="0"/>
    <s v="6419CB"/>
    <s v="6419"/>
    <s v="641"/>
    <s v="CH1"/>
    <x v="4"/>
    <x v="4"/>
    <x v="1"/>
    <b v="0"/>
    <x v="3"/>
    <x v="4"/>
  </r>
  <r>
    <d v="2016-11-30T00:00:00"/>
    <s v="64194"/>
    <s v="11222"/>
    <n v="11745000"/>
    <n v="0"/>
    <n v="11.744999999999999"/>
    <x v="10"/>
    <x v="0"/>
    <s v="6419QT"/>
    <s v="6419"/>
    <s v="641"/>
    <s v="CH4"/>
    <x v="4"/>
    <x v="7"/>
    <x v="1"/>
    <b v="0"/>
    <x v="3"/>
    <x v="4"/>
  </r>
  <r>
    <d v="2016-11-30T00:00:00"/>
    <s v="64194"/>
    <s v="1111CN"/>
    <n v="11250000"/>
    <n v="0"/>
    <n v="11.25"/>
    <x v="10"/>
    <x v="0"/>
    <s v="6419QT"/>
    <s v="6419"/>
    <s v="641"/>
    <s v="CH4"/>
    <x v="4"/>
    <x v="7"/>
    <x v="1"/>
    <b v="0"/>
    <x v="3"/>
    <x v="4"/>
  </r>
  <r>
    <d v="2016-11-30T00:00:00"/>
    <s v="64162"/>
    <s v="1111CN"/>
    <n v="9270000"/>
    <n v="0"/>
    <n v="9.27"/>
    <x v="10"/>
    <x v="0"/>
    <s v="6416CQ"/>
    <s v="6416"/>
    <s v="641"/>
    <s v="CH2"/>
    <x v="5"/>
    <x v="5"/>
    <x v="1"/>
    <b v="0"/>
    <x v="3"/>
    <x v="5"/>
  </r>
  <r>
    <d v="2016-11-30T00:00:00"/>
    <s v="64192"/>
    <s v="1111CN"/>
    <n v="5674500"/>
    <n v="0"/>
    <n v="5.6745000000000001"/>
    <x v="10"/>
    <x v="0"/>
    <s v="6419CQ"/>
    <s v="6419"/>
    <s v="641"/>
    <s v="CH2"/>
    <x v="4"/>
    <x v="5"/>
    <x v="1"/>
    <b v="0"/>
    <x v="3"/>
    <x v="4"/>
  </r>
  <r>
    <d v="2016-11-30T00:00:00"/>
    <s v="64111"/>
    <s v="3383CB"/>
    <n v="3707550"/>
    <n v="0"/>
    <n v="3.7075499999999999"/>
    <x v="10"/>
    <x v="0"/>
    <s v="6411CB"/>
    <s v="6411"/>
    <s v="641"/>
    <s v="CH1"/>
    <x v="0"/>
    <x v="4"/>
    <x v="1"/>
    <b v="0"/>
    <x v="3"/>
    <x v="0"/>
  </r>
  <r>
    <d v="2016-11-30T00:00:00"/>
    <s v="64122"/>
    <s v="1111CN"/>
    <n v="3150000"/>
    <n v="0"/>
    <n v="3.15"/>
    <x v="10"/>
    <x v="0"/>
    <s v="6412CQ"/>
    <s v="6412"/>
    <s v="641"/>
    <s v="CH2"/>
    <x v="10"/>
    <x v="5"/>
    <x v="1"/>
    <b v="0"/>
    <x v="3"/>
    <x v="10"/>
  </r>
  <r>
    <d v="2016-11-30T00:00:00"/>
    <s v="64191"/>
    <s v="11211"/>
    <n v="3066306.75"/>
    <n v="0"/>
    <n v="3.0663067499999999"/>
    <x v="10"/>
    <x v="0"/>
    <s v="6419CB"/>
    <s v="6419"/>
    <s v="641"/>
    <s v="CH1"/>
    <x v="4"/>
    <x v="4"/>
    <x v="1"/>
    <b v="0"/>
    <x v="3"/>
    <x v="4"/>
  </r>
  <r>
    <d v="2016-11-30T00:00:00"/>
    <s v="64131"/>
    <s v="1561CB"/>
    <n v="1436715"/>
    <n v="0"/>
    <n v="1.436715"/>
    <x v="10"/>
    <x v="0"/>
    <s v="6413CB"/>
    <s v="6413"/>
    <s v="641"/>
    <s v="CH1"/>
    <x v="2"/>
    <x v="4"/>
    <x v="1"/>
    <b v="0"/>
    <x v="3"/>
    <x v="2"/>
  </r>
  <r>
    <d v="2016-11-30T00:00:00"/>
    <s v="64161"/>
    <s v="1111_VP"/>
    <n v="1280250"/>
    <n v="0"/>
    <n v="1.2802500000000001"/>
    <x v="10"/>
    <x v="0"/>
    <s v="6416CB"/>
    <s v="6416"/>
    <s v="641"/>
    <s v="CH1"/>
    <x v="5"/>
    <x v="4"/>
    <x v="1"/>
    <b v="0"/>
    <x v="3"/>
    <x v="5"/>
  </r>
  <r>
    <d v="2016-12-31T00:00:00"/>
    <s v="64171"/>
    <s v="2422CB"/>
    <n v="305624999.25"/>
    <n v="0"/>
    <n v="305.62499924999997"/>
    <x v="11"/>
    <x v="0"/>
    <s v="6417CB"/>
    <s v="6417"/>
    <s v="641"/>
    <s v="CH1"/>
    <x v="1"/>
    <x v="4"/>
    <x v="1"/>
    <b v="0"/>
    <x v="3"/>
    <x v="1"/>
  </r>
  <r>
    <d v="2016-12-31T00:00:00"/>
    <s v="64172"/>
    <s v="2424CQ"/>
    <n v="211207500"/>
    <n v="0"/>
    <n v="211.20750000000001"/>
    <x v="11"/>
    <x v="0"/>
    <s v="6417CQ"/>
    <s v="6417"/>
    <s v="641"/>
    <s v="CH2"/>
    <x v="1"/>
    <x v="5"/>
    <x v="1"/>
    <b v="0"/>
    <x v="3"/>
    <x v="1"/>
  </r>
  <r>
    <d v="2016-12-31T00:00:00"/>
    <s v="64111"/>
    <s v="3341CB"/>
    <n v="181233123.75"/>
    <n v="0"/>
    <n v="181.23312375"/>
    <x v="11"/>
    <x v="0"/>
    <s v="6411CB"/>
    <s v="6411"/>
    <s v="641"/>
    <s v="CH1"/>
    <x v="0"/>
    <x v="4"/>
    <x v="1"/>
    <b v="0"/>
    <x v="3"/>
    <x v="0"/>
  </r>
  <r>
    <d v="2016-12-31T00:00:00"/>
    <s v="64175"/>
    <s v="2424NT"/>
    <n v="164999999.25"/>
    <n v="0"/>
    <n v="164.99999925"/>
    <x v="11"/>
    <x v="0"/>
    <s v="6417NT"/>
    <s v="6417"/>
    <s v="641"/>
    <s v="CH5"/>
    <x v="1"/>
    <x v="8"/>
    <x v="1"/>
    <b v="0"/>
    <x v="3"/>
    <x v="1"/>
  </r>
  <r>
    <d v="2016-12-31T00:00:00"/>
    <s v="64112"/>
    <s v="3341CQ"/>
    <n v="161739470.25"/>
    <n v="0"/>
    <n v="161.73947025000001"/>
    <x v="11"/>
    <x v="0"/>
    <s v="6411CQ"/>
    <s v="6411"/>
    <s v="641"/>
    <s v="CH2"/>
    <x v="0"/>
    <x v="5"/>
    <x v="1"/>
    <b v="0"/>
    <x v="3"/>
    <x v="0"/>
  </r>
  <r>
    <d v="2016-12-31T00:00:00"/>
    <s v="64113"/>
    <s v="3341AETP"/>
    <n v="123118546.5"/>
    <n v="0"/>
    <n v="123.11854649999999"/>
    <x v="11"/>
    <x v="0"/>
    <s v="6411AETP"/>
    <s v="6411"/>
    <s v="641"/>
    <s v="CH3"/>
    <x v="0"/>
    <x v="6"/>
    <x v="1"/>
    <b v="0"/>
    <x v="3"/>
    <x v="0"/>
  </r>
  <r>
    <d v="2016-12-31T00:00:00"/>
    <s v="64132"/>
    <s v="2424CQ"/>
    <n v="100345686.75"/>
    <n v="0"/>
    <n v="100.34568675"/>
    <x v="11"/>
    <x v="0"/>
    <s v="6413CQ"/>
    <s v="6413"/>
    <s v="641"/>
    <s v="CH2"/>
    <x v="2"/>
    <x v="5"/>
    <x v="1"/>
    <b v="0"/>
    <x v="3"/>
    <x v="2"/>
  </r>
  <r>
    <d v="2016-12-31T00:00:00"/>
    <s v="64194"/>
    <s v="1111CN"/>
    <n v="80631000"/>
    <n v="0"/>
    <n v="80.631"/>
    <x v="11"/>
    <x v="0"/>
    <s v="6419QT"/>
    <s v="6419"/>
    <s v="641"/>
    <s v="CH4"/>
    <x v="4"/>
    <x v="7"/>
    <x v="1"/>
    <b v="0"/>
    <x v="3"/>
    <x v="4"/>
  </r>
  <r>
    <d v="2016-12-31T00:00:00"/>
    <s v="64132"/>
    <s v="2423CQ"/>
    <n v="75815082"/>
    <n v="0"/>
    <n v="75.815082000000004"/>
    <x v="11"/>
    <x v="0"/>
    <s v="6413CQ"/>
    <s v="6413"/>
    <s v="641"/>
    <s v="CH2"/>
    <x v="2"/>
    <x v="5"/>
    <x v="1"/>
    <b v="0"/>
    <x v="3"/>
    <x v="2"/>
  </r>
  <r>
    <d v="2016-12-31T00:00:00"/>
    <s v="64114"/>
    <s v="3341QT"/>
    <n v="71646804"/>
    <n v="0"/>
    <n v="71.646804000000003"/>
    <x v="11"/>
    <x v="0"/>
    <s v="6411QT"/>
    <s v="6411"/>
    <s v="641"/>
    <s v="CH4"/>
    <x v="0"/>
    <x v="7"/>
    <x v="1"/>
    <b v="0"/>
    <x v="3"/>
    <x v="0"/>
  </r>
  <r>
    <d v="2016-12-31T00:00:00"/>
    <s v="64193"/>
    <s v="1111CN"/>
    <n v="60101100"/>
    <n v="0"/>
    <n v="60.101100000000002"/>
    <x v="11"/>
    <x v="0"/>
    <s v="6419AETP"/>
    <s v="6419"/>
    <s v="641"/>
    <s v="CH3"/>
    <x v="4"/>
    <x v="6"/>
    <x v="1"/>
    <b v="0"/>
    <x v="3"/>
    <x v="4"/>
  </r>
  <r>
    <d v="2016-12-31T00:00:00"/>
    <s v="64134"/>
    <s v="2424QT"/>
    <n v="58746375"/>
    <n v="0"/>
    <n v="58.746375"/>
    <x v="11"/>
    <x v="0"/>
    <s v="6413QT"/>
    <s v="6413"/>
    <s v="641"/>
    <s v="CH4"/>
    <x v="2"/>
    <x v="7"/>
    <x v="1"/>
    <b v="0"/>
    <x v="3"/>
    <x v="2"/>
  </r>
  <r>
    <d v="2016-12-31T00:00:00"/>
    <s v="64191"/>
    <s v="1111_VP"/>
    <n v="50163750"/>
    <n v="0"/>
    <n v="50.16375"/>
    <x v="11"/>
    <x v="0"/>
    <s v="6419CB"/>
    <s v="6419"/>
    <s v="641"/>
    <s v="CH1"/>
    <x v="4"/>
    <x v="4"/>
    <x v="1"/>
    <b v="0"/>
    <x v="3"/>
    <x v="4"/>
  </r>
  <r>
    <d v="2016-12-31T00:00:00"/>
    <s v="64131"/>
    <s v="2421CB"/>
    <n v="44500907.25"/>
    <n v="0"/>
    <n v="44.500907249999997"/>
    <x v="11"/>
    <x v="0"/>
    <s v="6413CB"/>
    <s v="6413"/>
    <s v="641"/>
    <s v="CH1"/>
    <x v="2"/>
    <x v="4"/>
    <x v="1"/>
    <b v="0"/>
    <x v="3"/>
    <x v="2"/>
  </r>
  <r>
    <d v="2016-12-31T00:00:00"/>
    <s v="64195"/>
    <s v="1111CN"/>
    <n v="37350000"/>
    <n v="0"/>
    <n v="37.35"/>
    <x v="11"/>
    <x v="0"/>
    <s v="6419NT"/>
    <s v="6419"/>
    <s v="641"/>
    <s v="CH5"/>
    <x v="4"/>
    <x v="8"/>
    <x v="1"/>
    <b v="0"/>
    <x v="3"/>
    <x v="4"/>
  </r>
  <r>
    <d v="2016-12-31T00:00:00"/>
    <s v="64134"/>
    <s v="2423QT"/>
    <n v="35770497.75"/>
    <n v="0"/>
    <n v="35.770497749999997"/>
    <x v="11"/>
    <x v="0"/>
    <s v="6413QT"/>
    <s v="6413"/>
    <s v="641"/>
    <s v="CH4"/>
    <x v="2"/>
    <x v="7"/>
    <x v="1"/>
    <b v="0"/>
    <x v="3"/>
    <x v="2"/>
  </r>
  <r>
    <d v="2016-12-31T00:00:00"/>
    <s v="64116"/>
    <s v="3341ĐN"/>
    <n v="32011665.75"/>
    <n v="0"/>
    <n v="32.011665749999999"/>
    <x v="11"/>
    <x v="0"/>
    <s v="6411ĐN"/>
    <s v="6411"/>
    <s v="641"/>
    <s v="CH6"/>
    <x v="0"/>
    <x v="9"/>
    <x v="1"/>
    <b v="0"/>
    <x v="3"/>
    <x v="0"/>
  </r>
  <r>
    <d v="2016-12-31T00:00:00"/>
    <s v="64134"/>
    <s v="1561CN"/>
    <n v="30812976"/>
    <n v="0"/>
    <n v="30.812975999999999"/>
    <x v="11"/>
    <x v="0"/>
    <s v="6413QT"/>
    <s v="6413"/>
    <s v="641"/>
    <s v="CH4"/>
    <x v="2"/>
    <x v="7"/>
    <x v="1"/>
    <b v="0"/>
    <x v="3"/>
    <x v="2"/>
  </r>
  <r>
    <d v="2016-12-31T00:00:00"/>
    <s v="64136"/>
    <s v="331VP"/>
    <n v="30375000"/>
    <n v="0"/>
    <n v="30.375"/>
    <x v="11"/>
    <x v="0"/>
    <s v="6413ĐN"/>
    <s v="6413"/>
    <s v="641"/>
    <s v="CH6"/>
    <x v="2"/>
    <x v="9"/>
    <x v="1"/>
    <b v="0"/>
    <x v="3"/>
    <x v="2"/>
  </r>
  <r>
    <d v="2016-12-31T00:00:00"/>
    <s v="64133"/>
    <s v="2423AETP"/>
    <n v="29448747"/>
    <n v="0"/>
    <n v="29.448747000000001"/>
    <x v="11"/>
    <x v="0"/>
    <s v="6413AETP"/>
    <s v="6413"/>
    <s v="641"/>
    <s v="CH3"/>
    <x v="2"/>
    <x v="6"/>
    <x v="1"/>
    <b v="0"/>
    <x v="3"/>
    <x v="2"/>
  </r>
  <r>
    <d v="2016-12-31T00:00:00"/>
    <s v="64135"/>
    <s v="1561CN"/>
    <n v="28245228.75"/>
    <n v="0"/>
    <n v="28.245228749999999"/>
    <x v="11"/>
    <x v="0"/>
    <s v="6413NT"/>
    <s v="6413"/>
    <s v="641"/>
    <s v="CH5"/>
    <x v="2"/>
    <x v="8"/>
    <x v="1"/>
    <b v="0"/>
    <x v="3"/>
    <x v="2"/>
  </r>
  <r>
    <d v="2016-12-31T00:00:00"/>
    <s v="64192"/>
    <s v="1111CN"/>
    <n v="27654750"/>
    <n v="0"/>
    <n v="27.65475"/>
    <x v="11"/>
    <x v="0"/>
    <s v="6419CQ"/>
    <s v="6419"/>
    <s v="641"/>
    <s v="CH2"/>
    <x v="4"/>
    <x v="5"/>
    <x v="1"/>
    <b v="0"/>
    <x v="3"/>
    <x v="4"/>
  </r>
  <r>
    <d v="2016-12-31T00:00:00"/>
    <s v="64131"/>
    <s v="2422CB"/>
    <n v="26080278.75"/>
    <n v="0"/>
    <n v="26.080278750000002"/>
    <x v="11"/>
    <x v="0"/>
    <s v="6413CB"/>
    <s v="6413"/>
    <s v="641"/>
    <s v="CH1"/>
    <x v="2"/>
    <x v="4"/>
    <x v="1"/>
    <b v="0"/>
    <x v="3"/>
    <x v="2"/>
  </r>
  <r>
    <d v="2016-12-31T00:00:00"/>
    <s v="64154"/>
    <s v="2424QT"/>
    <n v="21346875"/>
    <n v="0"/>
    <n v="21.346875000000001"/>
    <x v="11"/>
    <x v="0"/>
    <s v="6415QT"/>
    <s v="6415"/>
    <s v="641"/>
    <s v="CH4"/>
    <x v="3"/>
    <x v="7"/>
    <x v="1"/>
    <b v="0"/>
    <x v="3"/>
    <x v="3"/>
  </r>
  <r>
    <d v="2016-12-31T00:00:00"/>
    <s v="64192"/>
    <s v="11212CN"/>
    <n v="21047400"/>
    <n v="0"/>
    <n v="21.0474"/>
    <x v="11"/>
    <x v="0"/>
    <s v="6419CQ"/>
    <s v="6419"/>
    <s v="641"/>
    <s v="CH2"/>
    <x v="4"/>
    <x v="5"/>
    <x v="1"/>
    <b v="0"/>
    <x v="3"/>
    <x v="4"/>
  </r>
  <r>
    <d v="2016-12-31T00:00:00"/>
    <s v="64126"/>
    <s v="1561VP"/>
    <n v="20357781.75"/>
    <n v="0"/>
    <n v="20.357781750000001"/>
    <x v="11"/>
    <x v="0"/>
    <s v="6412ĐN"/>
    <s v="6412"/>
    <s v="641"/>
    <s v="CH6"/>
    <x v="10"/>
    <x v="9"/>
    <x v="1"/>
    <b v="0"/>
    <x v="3"/>
    <x v="10"/>
  </r>
  <r>
    <d v="2016-12-31T00:00:00"/>
    <s v="64133"/>
    <s v="1561CN"/>
    <n v="17460686.25"/>
    <n v="0"/>
    <n v="17.460686249999998"/>
    <x v="11"/>
    <x v="0"/>
    <s v="6413AETP"/>
    <s v="6413"/>
    <s v="641"/>
    <s v="CH3"/>
    <x v="2"/>
    <x v="6"/>
    <x v="1"/>
    <b v="0"/>
    <x v="3"/>
    <x v="2"/>
  </r>
  <r>
    <d v="2016-12-31T00:00:00"/>
    <s v="64135"/>
    <s v="2423NT"/>
    <n v="14040000"/>
    <n v="0"/>
    <n v="14.04"/>
    <x v="11"/>
    <x v="0"/>
    <s v="6413NT"/>
    <s v="6413"/>
    <s v="641"/>
    <s v="CH5"/>
    <x v="2"/>
    <x v="8"/>
    <x v="1"/>
    <b v="0"/>
    <x v="3"/>
    <x v="2"/>
  </r>
  <r>
    <d v="2016-12-31T00:00:00"/>
    <s v="64121"/>
    <s v="1561CB"/>
    <n v="13226564.25"/>
    <n v="0"/>
    <n v="13.226564249999999"/>
    <x v="11"/>
    <x v="0"/>
    <s v="6412CB"/>
    <s v="6412"/>
    <s v="641"/>
    <s v="CH1"/>
    <x v="10"/>
    <x v="4"/>
    <x v="1"/>
    <b v="0"/>
    <x v="3"/>
    <x v="10"/>
  </r>
  <r>
    <d v="2016-12-31T00:00:00"/>
    <s v="64161"/>
    <s v="1111CB"/>
    <n v="13023000"/>
    <n v="0"/>
    <n v="13.023"/>
    <x v="11"/>
    <x v="0"/>
    <s v="6416CB"/>
    <s v="6416"/>
    <s v="641"/>
    <s v="CH1"/>
    <x v="5"/>
    <x v="4"/>
    <x v="1"/>
    <b v="0"/>
    <x v="3"/>
    <x v="5"/>
  </r>
  <r>
    <d v="2016-12-31T00:00:00"/>
    <s v="64136"/>
    <s v="2421ĐN"/>
    <n v="11115947.25"/>
    <n v="0"/>
    <n v="11.11594725"/>
    <x v="11"/>
    <x v="0"/>
    <s v="6413ĐN"/>
    <s v="6413"/>
    <s v="641"/>
    <s v="CH6"/>
    <x v="2"/>
    <x v="9"/>
    <x v="1"/>
    <b v="0"/>
    <x v="3"/>
    <x v="2"/>
  </r>
  <r>
    <d v="2016-12-31T00:00:00"/>
    <s v="64183"/>
    <s v="1111CN"/>
    <n v="8662500"/>
    <n v="0"/>
    <n v="8.6624999999999996"/>
    <x v="11"/>
    <x v="0"/>
    <s v="6418AETP"/>
    <s v="6418"/>
    <s v="641"/>
    <s v="CH3"/>
    <x v="9"/>
    <x v="6"/>
    <x v="1"/>
    <b v="0"/>
    <x v="3"/>
    <x v="9"/>
  </r>
  <r>
    <d v="2016-12-31T00:00:00"/>
    <s v="64195"/>
    <s v="2424NT"/>
    <n v="8437500"/>
    <n v="0"/>
    <n v="8.4375"/>
    <x v="11"/>
    <x v="0"/>
    <s v="6419NT"/>
    <s v="6419"/>
    <s v="641"/>
    <s v="CH5"/>
    <x v="4"/>
    <x v="8"/>
    <x v="1"/>
    <b v="0"/>
    <x v="3"/>
    <x v="4"/>
  </r>
  <r>
    <d v="2016-12-31T00:00:00"/>
    <s v="64197"/>
    <s v="1111CN"/>
    <n v="8406000"/>
    <n v="0"/>
    <n v="8.4060000000000006"/>
    <x v="11"/>
    <x v="0"/>
    <s v="6419CMT8"/>
    <s v="6419"/>
    <s v="641"/>
    <s v="CH7"/>
    <x v="4"/>
    <x v="10"/>
    <x v="1"/>
    <b v="0"/>
    <x v="3"/>
    <x v="4"/>
  </r>
  <r>
    <d v="2016-12-31T00:00:00"/>
    <s v="64135"/>
    <s v="1111CN"/>
    <n v="5400000"/>
    <n v="0"/>
    <n v="5.4"/>
    <x v="11"/>
    <x v="0"/>
    <s v="6413NT"/>
    <s v="6413"/>
    <s v="641"/>
    <s v="CH5"/>
    <x v="2"/>
    <x v="8"/>
    <x v="1"/>
    <b v="0"/>
    <x v="3"/>
    <x v="2"/>
  </r>
  <r>
    <d v="2016-12-31T00:00:00"/>
    <s v="64194"/>
    <s v="2423QT"/>
    <n v="4687499.25"/>
    <n v="0"/>
    <n v="4.6874992500000001"/>
    <x v="11"/>
    <x v="0"/>
    <s v="6419QT"/>
    <s v="6419"/>
    <s v="641"/>
    <s v="CH4"/>
    <x v="4"/>
    <x v="7"/>
    <x v="1"/>
    <b v="0"/>
    <x v="3"/>
    <x v="4"/>
  </r>
  <r>
    <d v="2016-12-31T00:00:00"/>
    <s v="64191"/>
    <s v="141CB"/>
    <n v="4578750"/>
    <n v="0"/>
    <n v="4.5787500000000003"/>
    <x v="11"/>
    <x v="0"/>
    <s v="6419CB"/>
    <s v="6419"/>
    <s v="641"/>
    <s v="CH1"/>
    <x v="4"/>
    <x v="4"/>
    <x v="1"/>
    <b v="0"/>
    <x v="3"/>
    <x v="4"/>
  </r>
  <r>
    <d v="2016-12-31T00:00:00"/>
    <s v="64112"/>
    <s v="1111CN"/>
    <n v="4500000"/>
    <n v="0"/>
    <n v="4.5"/>
    <x v="11"/>
    <x v="0"/>
    <s v="6411CQ"/>
    <s v="6411"/>
    <s v="641"/>
    <s v="CH2"/>
    <x v="0"/>
    <x v="5"/>
    <x v="1"/>
    <b v="0"/>
    <x v="3"/>
    <x v="0"/>
  </r>
  <r>
    <d v="2016-12-31T00:00:00"/>
    <s v="64113"/>
    <s v="1111CN"/>
    <n v="4387500"/>
    <n v="0"/>
    <n v="4.3875000000000002"/>
    <x v="11"/>
    <x v="0"/>
    <s v="6411AETP"/>
    <s v="6411"/>
    <s v="641"/>
    <s v="CH3"/>
    <x v="0"/>
    <x v="6"/>
    <x v="1"/>
    <b v="0"/>
    <x v="3"/>
    <x v="0"/>
  </r>
  <r>
    <d v="2016-12-31T00:00:00"/>
    <s v="64131"/>
    <s v="1111_VP"/>
    <n v="3960000"/>
    <n v="0"/>
    <n v="3.96"/>
    <x v="11"/>
    <x v="0"/>
    <s v="6413CB"/>
    <s v="6413"/>
    <s v="641"/>
    <s v="CH1"/>
    <x v="2"/>
    <x v="4"/>
    <x v="1"/>
    <b v="0"/>
    <x v="3"/>
    <x v="2"/>
  </r>
  <r>
    <d v="2016-12-31T00:00:00"/>
    <s v="64191"/>
    <s v="1111CB"/>
    <n v="3849750"/>
    <n v="0"/>
    <n v="3.8497499999999998"/>
    <x v="11"/>
    <x v="0"/>
    <s v="6419CB"/>
    <s v="6419"/>
    <s v="641"/>
    <s v="CH1"/>
    <x v="4"/>
    <x v="4"/>
    <x v="1"/>
    <b v="0"/>
    <x v="3"/>
    <x v="4"/>
  </r>
  <r>
    <d v="2016-12-31T00:00:00"/>
    <s v="64114"/>
    <s v="1111CN"/>
    <n v="3712500"/>
    <n v="0"/>
    <n v="3.7124999999999999"/>
    <x v="11"/>
    <x v="0"/>
    <s v="6411QT"/>
    <s v="6411"/>
    <s v="641"/>
    <s v="CH4"/>
    <x v="0"/>
    <x v="7"/>
    <x v="1"/>
    <b v="0"/>
    <x v="3"/>
    <x v="0"/>
  </r>
  <r>
    <d v="2016-12-31T00:00:00"/>
    <s v="64111"/>
    <s v="3383CB"/>
    <n v="3707550"/>
    <n v="0"/>
    <n v="3.7075499999999999"/>
    <x v="11"/>
    <x v="0"/>
    <s v="6411CB"/>
    <s v="6411"/>
    <s v="641"/>
    <s v="CH1"/>
    <x v="0"/>
    <x v="4"/>
    <x v="1"/>
    <b v="0"/>
    <x v="3"/>
    <x v="0"/>
  </r>
  <r>
    <d v="2016-12-31T00:00:00"/>
    <s v="64184"/>
    <s v="1111CN"/>
    <n v="3600000"/>
    <n v="0"/>
    <n v="3.6"/>
    <x v="11"/>
    <x v="0"/>
    <s v="6418QT"/>
    <s v="6418"/>
    <s v="641"/>
    <s v="CH4"/>
    <x v="9"/>
    <x v="7"/>
    <x v="1"/>
    <b v="0"/>
    <x v="3"/>
    <x v="9"/>
  </r>
  <r>
    <d v="2016-12-31T00:00:00"/>
    <s v="64135"/>
    <s v="2424NT"/>
    <n v="2531250"/>
    <n v="0"/>
    <n v="2.53125"/>
    <x v="11"/>
    <x v="0"/>
    <s v="6413NT"/>
    <s v="6413"/>
    <s v="641"/>
    <s v="CH5"/>
    <x v="2"/>
    <x v="8"/>
    <x v="1"/>
    <b v="0"/>
    <x v="3"/>
    <x v="2"/>
  </r>
  <r>
    <d v="2016-12-31T00:00:00"/>
    <s v="64191"/>
    <s v="11211"/>
    <n v="2520999"/>
    <n v="0"/>
    <n v="2.5209990000000002"/>
    <x v="11"/>
    <x v="0"/>
    <s v="6419CB"/>
    <s v="6419"/>
    <s v="641"/>
    <s v="CH1"/>
    <x v="4"/>
    <x v="4"/>
    <x v="1"/>
    <b v="0"/>
    <x v="3"/>
    <x v="4"/>
  </r>
  <r>
    <d v="2016-12-31T00:00:00"/>
    <s v="64133"/>
    <s v="2424AETP"/>
    <n v="2484375.75"/>
    <n v="0"/>
    <n v="2.4843757499999999"/>
    <x v="11"/>
    <x v="0"/>
    <s v="6413AETP"/>
    <s v="6413"/>
    <s v="641"/>
    <s v="CH3"/>
    <x v="2"/>
    <x v="6"/>
    <x v="1"/>
    <b v="0"/>
    <x v="3"/>
    <x v="2"/>
  </r>
  <r>
    <d v="2016-12-31T00:00:00"/>
    <s v="64122"/>
    <s v="1111CN"/>
    <n v="1968750"/>
    <n v="0"/>
    <n v="1.96875"/>
    <x v="11"/>
    <x v="0"/>
    <s v="6412CQ"/>
    <s v="6412"/>
    <s v="641"/>
    <s v="CH2"/>
    <x v="10"/>
    <x v="5"/>
    <x v="1"/>
    <b v="0"/>
    <x v="3"/>
    <x v="10"/>
  </r>
  <r>
    <d v="2016-12-31T00:00:00"/>
    <s v="64161"/>
    <s v="1111_VP"/>
    <n v="1890000"/>
    <n v="0"/>
    <n v="1.89"/>
    <x v="11"/>
    <x v="0"/>
    <s v="6416CB"/>
    <s v="6416"/>
    <s v="641"/>
    <s v="CH1"/>
    <x v="5"/>
    <x v="4"/>
    <x v="1"/>
    <b v="0"/>
    <x v="3"/>
    <x v="5"/>
  </r>
  <r>
    <d v="2016-12-31T00:00:00"/>
    <s v="64133"/>
    <s v="1111CN"/>
    <n v="1800000"/>
    <n v="0"/>
    <n v="1.8"/>
    <x v="11"/>
    <x v="0"/>
    <s v="6413AETP"/>
    <s v="6413"/>
    <s v="641"/>
    <s v="CH3"/>
    <x v="2"/>
    <x v="6"/>
    <x v="1"/>
    <b v="0"/>
    <x v="3"/>
    <x v="2"/>
  </r>
  <r>
    <d v="2016-12-31T00:00:00"/>
    <s v="64134"/>
    <s v="1111CN"/>
    <n v="1800000"/>
    <n v="0"/>
    <n v="1.8"/>
    <x v="11"/>
    <x v="0"/>
    <s v="6413QT"/>
    <s v="6413"/>
    <s v="641"/>
    <s v="CH4"/>
    <x v="2"/>
    <x v="7"/>
    <x v="1"/>
    <b v="0"/>
    <x v="3"/>
    <x v="2"/>
  </r>
  <r>
    <d v="2016-12-31T00:00:00"/>
    <s v="64194"/>
    <s v="33388"/>
    <n v="1125000"/>
    <n v="0"/>
    <n v="1.125"/>
    <x v="11"/>
    <x v="0"/>
    <s v="6419QT"/>
    <s v="6419"/>
    <s v="641"/>
    <s v="CH4"/>
    <x v="4"/>
    <x v="7"/>
    <x v="1"/>
    <b v="0"/>
    <x v="3"/>
    <x v="4"/>
  </r>
  <r>
    <d v="2016-12-31T00:00:00"/>
    <s v="64162"/>
    <s v="1111CN"/>
    <n v="337500"/>
    <n v="0"/>
    <n v="0.33750000000000002"/>
    <x v="11"/>
    <x v="0"/>
    <s v="6416CQ"/>
    <s v="6416"/>
    <s v="641"/>
    <s v="CH2"/>
    <x v="5"/>
    <x v="5"/>
    <x v="1"/>
    <b v="0"/>
    <x v="3"/>
    <x v="5"/>
  </r>
  <r>
    <d v="2016-12-31T00:00:00"/>
    <s v="64194"/>
    <s v="11212CN"/>
    <n v="82912.5"/>
    <n v="0"/>
    <n v="8.29125E-2"/>
    <x v="11"/>
    <x v="0"/>
    <s v="6419QT"/>
    <s v="6419"/>
    <s v="641"/>
    <s v="CH4"/>
    <x v="4"/>
    <x v="7"/>
    <x v="1"/>
    <b v="0"/>
    <x v="3"/>
    <x v="4"/>
  </r>
  <r>
    <d v="2016-12-31T00:00:00"/>
    <s v="64195"/>
    <s v="11212CN"/>
    <n v="37125"/>
    <n v="0"/>
    <n v="3.7124999999999998E-2"/>
    <x v="11"/>
    <x v="0"/>
    <s v="6419NT"/>
    <s v="6419"/>
    <s v="641"/>
    <s v="CH5"/>
    <x v="4"/>
    <x v="8"/>
    <x v="1"/>
    <b v="0"/>
    <x v="3"/>
    <x v="4"/>
  </r>
  <r>
    <d v="2016-12-31T00:00:00"/>
    <s v="64195"/>
    <s v="11221"/>
    <n v="32175"/>
    <n v="0"/>
    <n v="3.2175000000000002E-2"/>
    <x v="11"/>
    <x v="0"/>
    <s v="6419NT"/>
    <s v="6419"/>
    <s v="641"/>
    <s v="CH5"/>
    <x v="4"/>
    <x v="8"/>
    <x v="1"/>
    <b v="0"/>
    <x v="3"/>
    <x v="4"/>
  </r>
  <r>
    <d v="2016-12-31T00:00:00"/>
    <s v="64193"/>
    <s v="11212CN"/>
    <n v="8662.5"/>
    <n v="0"/>
    <n v="8.6625000000000001E-3"/>
    <x v="11"/>
    <x v="0"/>
    <s v="6419AETP"/>
    <s v="6419"/>
    <s v="641"/>
    <s v="CH3"/>
    <x v="4"/>
    <x v="6"/>
    <x v="1"/>
    <b v="0"/>
    <x v="3"/>
    <x v="4"/>
  </r>
  <r>
    <d v="2017-01-31T00:00:00"/>
    <s v="64171"/>
    <s v="2422CB"/>
    <n v="305624999.25"/>
    <n v="0"/>
    <n v="305.62499924999997"/>
    <x v="0"/>
    <x v="1"/>
    <s v="6417CB"/>
    <s v="6417"/>
    <s v="641"/>
    <s v="CH1"/>
    <x v="1"/>
    <x v="4"/>
    <x v="1"/>
    <b v="0"/>
    <x v="0"/>
    <x v="1"/>
  </r>
  <r>
    <d v="2017-01-31T00:00:00"/>
    <s v="64111"/>
    <s v="3341CB"/>
    <n v="215028101.25"/>
    <n v="0"/>
    <n v="215.02810124999999"/>
    <x v="0"/>
    <x v="1"/>
    <s v="6411CB"/>
    <s v="6411"/>
    <s v="641"/>
    <s v="CH1"/>
    <x v="0"/>
    <x v="4"/>
    <x v="1"/>
    <b v="0"/>
    <x v="0"/>
    <x v="0"/>
  </r>
  <r>
    <d v="2017-01-31T00:00:00"/>
    <s v="64172"/>
    <s v="2424CQ"/>
    <n v="211207500"/>
    <n v="0"/>
    <n v="211.20750000000001"/>
    <x v="0"/>
    <x v="1"/>
    <s v="6417CQ"/>
    <s v="6417"/>
    <s v="641"/>
    <s v="CH2"/>
    <x v="1"/>
    <x v="5"/>
    <x v="1"/>
    <b v="0"/>
    <x v="0"/>
    <x v="1"/>
  </r>
  <r>
    <d v="2017-01-31T00:00:00"/>
    <s v="64173"/>
    <s v="11212CN"/>
    <n v="180718749"/>
    <n v="0"/>
    <n v="180.718749"/>
    <x v="0"/>
    <x v="1"/>
    <s v="6417AETP"/>
    <s v="6417"/>
    <s v="641"/>
    <s v="CH3"/>
    <x v="1"/>
    <x v="6"/>
    <x v="1"/>
    <b v="0"/>
    <x v="0"/>
    <x v="1"/>
  </r>
  <r>
    <d v="2017-01-31T00:00:00"/>
    <s v="64175"/>
    <s v="2424NT"/>
    <n v="165000001.5"/>
    <n v="0"/>
    <n v="165.0000015"/>
    <x v="0"/>
    <x v="1"/>
    <s v="6417NT"/>
    <s v="6417"/>
    <s v="641"/>
    <s v="CH5"/>
    <x v="1"/>
    <x v="8"/>
    <x v="1"/>
    <b v="0"/>
    <x v="0"/>
    <x v="1"/>
  </r>
  <r>
    <d v="2017-01-31T00:00:00"/>
    <s v="64191"/>
    <s v="1111_VP"/>
    <n v="162020999.25"/>
    <n v="0"/>
    <n v="162.02099924999999"/>
    <x v="0"/>
    <x v="1"/>
    <s v="6419CB"/>
    <s v="6419"/>
    <s v="641"/>
    <s v="CH1"/>
    <x v="4"/>
    <x v="4"/>
    <x v="1"/>
    <b v="0"/>
    <x v="0"/>
    <x v="4"/>
  </r>
  <r>
    <d v="2017-01-31T00:00:00"/>
    <s v="64116"/>
    <s v="3341ĐN"/>
    <n v="139381859.25"/>
    <n v="0"/>
    <n v="139.38185924999999"/>
    <x v="0"/>
    <x v="1"/>
    <s v="6411ĐN"/>
    <s v="6411"/>
    <s v="641"/>
    <s v="CH6"/>
    <x v="0"/>
    <x v="9"/>
    <x v="1"/>
    <b v="0"/>
    <x v="0"/>
    <x v="0"/>
  </r>
  <r>
    <d v="2017-01-31T00:00:00"/>
    <s v="64176"/>
    <s v="2422ĐN"/>
    <n v="112500000"/>
    <n v="0"/>
    <n v="112.5"/>
    <x v="0"/>
    <x v="1"/>
    <s v="6417ĐN"/>
    <s v="6417"/>
    <s v="641"/>
    <s v="CH6"/>
    <x v="1"/>
    <x v="9"/>
    <x v="1"/>
    <b v="0"/>
    <x v="0"/>
    <x v="1"/>
  </r>
  <r>
    <d v="2017-01-31T00:00:00"/>
    <s v="64195"/>
    <s v="1111CN"/>
    <n v="100569600"/>
    <n v="0"/>
    <n v="100.56959999999999"/>
    <x v="0"/>
    <x v="1"/>
    <s v="6419NT"/>
    <s v="6419"/>
    <s v="641"/>
    <s v="CH5"/>
    <x v="4"/>
    <x v="8"/>
    <x v="1"/>
    <b v="0"/>
    <x v="0"/>
    <x v="4"/>
  </r>
  <r>
    <d v="2017-01-31T00:00:00"/>
    <s v="64132"/>
    <s v="2424CQ"/>
    <n v="100345686.75"/>
    <n v="0"/>
    <n v="100.34568675"/>
    <x v="0"/>
    <x v="1"/>
    <s v="6413CQ"/>
    <s v="6413"/>
    <s v="641"/>
    <s v="CH2"/>
    <x v="2"/>
    <x v="5"/>
    <x v="1"/>
    <b v="0"/>
    <x v="0"/>
    <x v="2"/>
  </r>
  <r>
    <d v="2017-01-31T00:00:00"/>
    <s v="64186"/>
    <s v="1111_VP"/>
    <n v="85304115"/>
    <n v="0"/>
    <n v="85.304114999999996"/>
    <x v="0"/>
    <x v="1"/>
    <s v="6418ĐN"/>
    <s v="6418"/>
    <s v="641"/>
    <s v="CH6"/>
    <x v="9"/>
    <x v="9"/>
    <x v="1"/>
    <b v="0"/>
    <x v="0"/>
    <x v="9"/>
  </r>
  <r>
    <d v="2017-01-31T00:00:00"/>
    <s v="64132"/>
    <s v="2423CQ"/>
    <n v="75815082"/>
    <n v="0"/>
    <n v="75.815082000000004"/>
    <x v="0"/>
    <x v="1"/>
    <s v="6413CQ"/>
    <s v="6413"/>
    <s v="641"/>
    <s v="CH2"/>
    <x v="2"/>
    <x v="5"/>
    <x v="1"/>
    <b v="0"/>
    <x v="0"/>
    <x v="2"/>
  </r>
  <r>
    <d v="2017-01-31T00:00:00"/>
    <s v="64187"/>
    <s v="1368CN"/>
    <n v="71581140"/>
    <n v="0"/>
    <n v="71.581140000000005"/>
    <x v="0"/>
    <x v="1"/>
    <s v="6418CMT8"/>
    <s v="6418"/>
    <s v="641"/>
    <s v="CH7"/>
    <x v="9"/>
    <x v="10"/>
    <x v="1"/>
    <b v="0"/>
    <x v="0"/>
    <x v="9"/>
  </r>
  <r>
    <d v="2017-01-31T00:00:00"/>
    <s v="64185"/>
    <s v="1368CN"/>
    <n v="70289167.5"/>
    <n v="0"/>
    <n v="70.289167500000005"/>
    <x v="0"/>
    <x v="1"/>
    <s v="6418NT"/>
    <s v="6418"/>
    <s v="641"/>
    <s v="CH5"/>
    <x v="9"/>
    <x v="8"/>
    <x v="1"/>
    <b v="0"/>
    <x v="0"/>
    <x v="9"/>
  </r>
  <r>
    <d v="2017-01-31T00:00:00"/>
    <s v="64197"/>
    <s v="1111CN"/>
    <n v="59400000"/>
    <n v="0"/>
    <n v="59.4"/>
    <x v="0"/>
    <x v="1"/>
    <s v="6419CMT8"/>
    <s v="6419"/>
    <s v="641"/>
    <s v="CH7"/>
    <x v="4"/>
    <x v="10"/>
    <x v="1"/>
    <b v="0"/>
    <x v="0"/>
    <x v="4"/>
  </r>
  <r>
    <d v="2017-01-31T00:00:00"/>
    <s v="64134"/>
    <s v="2424QT"/>
    <n v="58746375"/>
    <n v="0"/>
    <n v="58.746375"/>
    <x v="0"/>
    <x v="1"/>
    <s v="6413QT"/>
    <s v="6413"/>
    <s v="641"/>
    <s v="CH4"/>
    <x v="2"/>
    <x v="7"/>
    <x v="1"/>
    <b v="0"/>
    <x v="0"/>
    <x v="2"/>
  </r>
  <r>
    <d v="2017-01-31T00:00:00"/>
    <s v="64192"/>
    <s v="1111CN"/>
    <n v="54183825"/>
    <n v="0"/>
    <n v="54.183824999999999"/>
    <x v="0"/>
    <x v="1"/>
    <s v="6419CQ"/>
    <s v="6419"/>
    <s v="641"/>
    <s v="CH2"/>
    <x v="4"/>
    <x v="5"/>
    <x v="1"/>
    <b v="0"/>
    <x v="0"/>
    <x v="4"/>
  </r>
  <r>
    <d v="2017-01-31T00:00:00"/>
    <s v="64194"/>
    <s v="1111CN"/>
    <n v="51504750"/>
    <n v="0"/>
    <n v="51.504750000000001"/>
    <x v="0"/>
    <x v="1"/>
    <s v="6419QT"/>
    <s v="6419"/>
    <s v="641"/>
    <s v="CH4"/>
    <x v="4"/>
    <x v="7"/>
    <x v="1"/>
    <b v="0"/>
    <x v="0"/>
    <x v="4"/>
  </r>
  <r>
    <d v="2017-01-31T00:00:00"/>
    <s v="64131"/>
    <s v="2421CB"/>
    <n v="44500907.25"/>
    <n v="0"/>
    <n v="44.500907249999997"/>
    <x v="0"/>
    <x v="1"/>
    <s v="6413CB"/>
    <s v="6413"/>
    <s v="641"/>
    <s v="CH1"/>
    <x v="2"/>
    <x v="4"/>
    <x v="1"/>
    <b v="0"/>
    <x v="0"/>
    <x v="2"/>
  </r>
  <r>
    <d v="2017-01-31T00:00:00"/>
    <s v="64136"/>
    <s v="331VP"/>
    <n v="38279250"/>
    <n v="0"/>
    <n v="38.279249999999998"/>
    <x v="0"/>
    <x v="1"/>
    <s v="6413ĐN"/>
    <s v="6413"/>
    <s v="641"/>
    <s v="CH6"/>
    <x v="2"/>
    <x v="9"/>
    <x v="1"/>
    <b v="0"/>
    <x v="0"/>
    <x v="2"/>
  </r>
  <r>
    <d v="2017-01-31T00:00:00"/>
    <s v="64134"/>
    <s v="11221"/>
    <n v="37904625"/>
    <n v="0"/>
    <n v="37.904625000000003"/>
    <x v="0"/>
    <x v="1"/>
    <s v="6413QT"/>
    <s v="6413"/>
    <s v="641"/>
    <s v="CH4"/>
    <x v="2"/>
    <x v="7"/>
    <x v="1"/>
    <b v="0"/>
    <x v="0"/>
    <x v="2"/>
  </r>
  <r>
    <d v="2017-01-31T00:00:00"/>
    <s v="64192"/>
    <s v="11212CN"/>
    <n v="37471500"/>
    <n v="0"/>
    <n v="37.471499999999999"/>
    <x v="0"/>
    <x v="1"/>
    <s v="6419CQ"/>
    <s v="6419"/>
    <s v="641"/>
    <s v="CH2"/>
    <x v="4"/>
    <x v="5"/>
    <x v="1"/>
    <b v="0"/>
    <x v="0"/>
    <x v="4"/>
  </r>
  <r>
    <d v="2017-01-31T00:00:00"/>
    <s v="64134"/>
    <s v="2423QT"/>
    <n v="35770497.75"/>
    <n v="0"/>
    <n v="35.770497749999997"/>
    <x v="0"/>
    <x v="1"/>
    <s v="6413QT"/>
    <s v="6413"/>
    <s v="641"/>
    <s v="CH4"/>
    <x v="2"/>
    <x v="7"/>
    <x v="1"/>
    <b v="0"/>
    <x v="0"/>
    <x v="2"/>
  </r>
  <r>
    <d v="2017-01-31T00:00:00"/>
    <s v="64135"/>
    <s v="11221"/>
    <n v="34290000"/>
    <n v="0"/>
    <n v="34.29"/>
    <x v="0"/>
    <x v="1"/>
    <s v="6413NT"/>
    <s v="6413"/>
    <s v="641"/>
    <s v="CH5"/>
    <x v="2"/>
    <x v="8"/>
    <x v="1"/>
    <b v="0"/>
    <x v="0"/>
    <x v="2"/>
  </r>
  <r>
    <d v="2017-01-31T00:00:00"/>
    <s v="64183"/>
    <s v="1368CN"/>
    <n v="33376860"/>
    <n v="0"/>
    <n v="33.376860000000001"/>
    <x v="0"/>
    <x v="1"/>
    <s v="6418AETP"/>
    <s v="6418"/>
    <s v="641"/>
    <s v="CH3"/>
    <x v="9"/>
    <x v="6"/>
    <x v="1"/>
    <b v="0"/>
    <x v="0"/>
    <x v="9"/>
  </r>
  <r>
    <d v="2017-01-31T00:00:00"/>
    <s v="64184"/>
    <s v="1368CN"/>
    <n v="33376860"/>
    <n v="0"/>
    <n v="33.376860000000001"/>
    <x v="0"/>
    <x v="1"/>
    <s v="6418QT"/>
    <s v="6418"/>
    <s v="641"/>
    <s v="CH4"/>
    <x v="9"/>
    <x v="7"/>
    <x v="1"/>
    <b v="0"/>
    <x v="0"/>
    <x v="9"/>
  </r>
  <r>
    <d v="2017-01-31T00:00:00"/>
    <s v="64126"/>
    <s v="1111_VP"/>
    <n v="32175000"/>
    <n v="0"/>
    <n v="32.174999999999997"/>
    <x v="0"/>
    <x v="1"/>
    <s v="6412ĐN"/>
    <s v="6412"/>
    <s v="641"/>
    <s v="CH6"/>
    <x v="10"/>
    <x v="9"/>
    <x v="1"/>
    <b v="0"/>
    <x v="0"/>
    <x v="10"/>
  </r>
  <r>
    <d v="2017-01-31T00:00:00"/>
    <s v="64115"/>
    <s v="1111CN"/>
    <n v="30334500"/>
    <n v="0"/>
    <n v="30.334499999999998"/>
    <x v="0"/>
    <x v="1"/>
    <s v="6411NT"/>
    <s v="6411"/>
    <s v="641"/>
    <s v="CH5"/>
    <x v="0"/>
    <x v="8"/>
    <x v="1"/>
    <b v="0"/>
    <x v="0"/>
    <x v="0"/>
  </r>
  <r>
    <d v="2017-01-31T00:00:00"/>
    <s v="64131"/>
    <s v="2422CB"/>
    <n v="29700891"/>
    <n v="0"/>
    <n v="29.700890999999999"/>
    <x v="0"/>
    <x v="1"/>
    <s v="6413CB"/>
    <s v="6413"/>
    <s v="641"/>
    <s v="CH1"/>
    <x v="2"/>
    <x v="4"/>
    <x v="1"/>
    <b v="0"/>
    <x v="0"/>
    <x v="2"/>
  </r>
  <r>
    <d v="2017-01-31T00:00:00"/>
    <s v="64133"/>
    <s v="2423AETP"/>
    <n v="29448747"/>
    <n v="0"/>
    <n v="29.448747000000001"/>
    <x v="0"/>
    <x v="1"/>
    <s v="6413AETP"/>
    <s v="6413"/>
    <s v="641"/>
    <s v="CH3"/>
    <x v="2"/>
    <x v="6"/>
    <x v="1"/>
    <b v="0"/>
    <x v="0"/>
    <x v="2"/>
  </r>
  <r>
    <d v="2017-01-31T00:00:00"/>
    <s v="64193"/>
    <s v="11212CN"/>
    <n v="27450200.25"/>
    <n v="0"/>
    <n v="27.450200250000002"/>
    <x v="0"/>
    <x v="1"/>
    <s v="6419AETP"/>
    <s v="6419"/>
    <s v="641"/>
    <s v="CH3"/>
    <x v="4"/>
    <x v="6"/>
    <x v="1"/>
    <b v="0"/>
    <x v="0"/>
    <x v="4"/>
  </r>
  <r>
    <d v="2017-01-31T00:00:00"/>
    <s v="64156"/>
    <s v="1111_VP"/>
    <n v="25830000"/>
    <n v="0"/>
    <n v="25.83"/>
    <x v="0"/>
    <x v="1"/>
    <s v="6415ĐN"/>
    <s v="6415"/>
    <s v="641"/>
    <s v="CH6"/>
    <x v="3"/>
    <x v="9"/>
    <x v="1"/>
    <b v="0"/>
    <x v="0"/>
    <x v="3"/>
  </r>
  <r>
    <d v="2017-01-31T00:00:00"/>
    <s v="64162"/>
    <s v="1111CN"/>
    <n v="23745694.5"/>
    <n v="0"/>
    <n v="23.745694499999999"/>
    <x v="0"/>
    <x v="1"/>
    <s v="6416CQ"/>
    <s v="6416"/>
    <s v="641"/>
    <s v="CH2"/>
    <x v="5"/>
    <x v="5"/>
    <x v="1"/>
    <b v="0"/>
    <x v="0"/>
    <x v="5"/>
  </r>
  <r>
    <d v="2017-01-31T00:00:00"/>
    <s v="64136"/>
    <s v="2421ĐN"/>
    <n v="21390907.5"/>
    <n v="0"/>
    <n v="21.390907500000001"/>
    <x v="0"/>
    <x v="1"/>
    <s v="6413ĐN"/>
    <s v="6413"/>
    <s v="641"/>
    <s v="CH6"/>
    <x v="2"/>
    <x v="9"/>
    <x v="1"/>
    <b v="0"/>
    <x v="0"/>
    <x v="2"/>
  </r>
  <r>
    <d v="2017-01-31T00:00:00"/>
    <s v="64154"/>
    <s v="2424QT"/>
    <n v="21346875"/>
    <n v="0"/>
    <n v="21.346875000000001"/>
    <x v="0"/>
    <x v="1"/>
    <s v="6415QT"/>
    <s v="6415"/>
    <s v="641"/>
    <s v="CH4"/>
    <x v="3"/>
    <x v="7"/>
    <x v="1"/>
    <b v="0"/>
    <x v="0"/>
    <x v="3"/>
  </r>
  <r>
    <d v="2017-01-31T00:00:00"/>
    <s v="64135"/>
    <s v="2423NT"/>
    <n v="19603125"/>
    <n v="0"/>
    <n v="19.603124999999999"/>
    <x v="0"/>
    <x v="1"/>
    <s v="6413NT"/>
    <s v="6413"/>
    <s v="641"/>
    <s v="CH5"/>
    <x v="2"/>
    <x v="8"/>
    <x v="1"/>
    <b v="0"/>
    <x v="0"/>
    <x v="2"/>
  </r>
  <r>
    <d v="2017-01-31T00:00:00"/>
    <s v="64164"/>
    <s v="1111CN"/>
    <n v="18240747.75"/>
    <n v="0"/>
    <n v="18.240747750000001"/>
    <x v="0"/>
    <x v="1"/>
    <s v="6416QT"/>
    <s v="6416"/>
    <s v="641"/>
    <s v="CH4"/>
    <x v="5"/>
    <x v="7"/>
    <x v="1"/>
    <b v="0"/>
    <x v="0"/>
    <x v="5"/>
  </r>
  <r>
    <d v="2017-01-31T00:00:00"/>
    <s v="64137"/>
    <s v="1561CN"/>
    <n v="16225600.5"/>
    <n v="0"/>
    <n v="16.225600499999999"/>
    <x v="0"/>
    <x v="1"/>
    <s v="6413CMT8"/>
    <s v="6413"/>
    <s v="641"/>
    <s v="CH7"/>
    <x v="2"/>
    <x v="10"/>
    <x v="1"/>
    <b v="0"/>
    <x v="0"/>
    <x v="2"/>
  </r>
  <r>
    <d v="2017-01-31T00:00:00"/>
    <s v="64196"/>
    <s v="2422ĐN"/>
    <n v="15583135.5"/>
    <n v="0"/>
    <n v="15.583135499999999"/>
    <x v="0"/>
    <x v="1"/>
    <s v="6419ĐN"/>
    <s v="6419"/>
    <s v="641"/>
    <s v="CH6"/>
    <x v="4"/>
    <x v="9"/>
    <x v="1"/>
    <b v="0"/>
    <x v="0"/>
    <x v="4"/>
  </r>
  <r>
    <d v="2017-01-31T00:00:00"/>
    <s v="64165"/>
    <s v="1111CN"/>
    <n v="12658500"/>
    <n v="0"/>
    <n v="12.6585"/>
    <x v="0"/>
    <x v="1"/>
    <s v="6416NT"/>
    <s v="6416"/>
    <s v="641"/>
    <s v="CH5"/>
    <x v="5"/>
    <x v="8"/>
    <x v="1"/>
    <b v="0"/>
    <x v="0"/>
    <x v="5"/>
  </r>
  <r>
    <d v="2017-01-31T00:00:00"/>
    <s v="64161"/>
    <s v="1111CB"/>
    <n v="11939242.5"/>
    <n v="0"/>
    <n v="11.939242500000001"/>
    <x v="0"/>
    <x v="1"/>
    <s v="6416CB"/>
    <s v="6416"/>
    <s v="641"/>
    <s v="CH1"/>
    <x v="5"/>
    <x v="4"/>
    <x v="1"/>
    <b v="0"/>
    <x v="0"/>
    <x v="5"/>
  </r>
  <r>
    <d v="2017-01-31T00:00:00"/>
    <s v="64153"/>
    <s v="1368CN"/>
    <n v="11338875"/>
    <n v="0"/>
    <n v="11.338875"/>
    <x v="0"/>
    <x v="1"/>
    <s v="6415AETP"/>
    <s v="6415"/>
    <s v="641"/>
    <s v="CH3"/>
    <x v="3"/>
    <x v="6"/>
    <x v="1"/>
    <b v="0"/>
    <x v="0"/>
    <x v="3"/>
  </r>
  <r>
    <d v="2017-01-31T00:00:00"/>
    <s v="64164"/>
    <s v="1368CN"/>
    <n v="11338875"/>
    <n v="0"/>
    <n v="11.338875"/>
    <x v="0"/>
    <x v="1"/>
    <s v="6416QT"/>
    <s v="6416"/>
    <s v="641"/>
    <s v="CH4"/>
    <x v="5"/>
    <x v="7"/>
    <x v="1"/>
    <b v="0"/>
    <x v="0"/>
    <x v="5"/>
  </r>
  <r>
    <d v="2017-01-31T00:00:00"/>
    <s v="64137"/>
    <s v="2423CMT8"/>
    <n v="10779187.5"/>
    <n v="0"/>
    <n v="10.779187500000001"/>
    <x v="0"/>
    <x v="1"/>
    <s v="6413CMT8"/>
    <s v="6413"/>
    <s v="641"/>
    <s v="CH7"/>
    <x v="2"/>
    <x v="10"/>
    <x v="1"/>
    <b v="0"/>
    <x v="0"/>
    <x v="2"/>
  </r>
  <r>
    <d v="2017-01-31T00:00:00"/>
    <s v="64184"/>
    <s v="1111CN"/>
    <n v="9787500"/>
    <n v="0"/>
    <n v="9.7874999999999996"/>
    <x v="0"/>
    <x v="1"/>
    <s v="6418QT"/>
    <s v="6418"/>
    <s v="641"/>
    <s v="CH4"/>
    <x v="9"/>
    <x v="7"/>
    <x v="1"/>
    <b v="0"/>
    <x v="0"/>
    <x v="9"/>
  </r>
  <r>
    <d v="2017-01-31T00:00:00"/>
    <s v="64196"/>
    <s v="1111ĐN"/>
    <n v="9713250"/>
    <n v="0"/>
    <n v="9.7132500000000004"/>
    <x v="0"/>
    <x v="1"/>
    <s v="6419ĐN"/>
    <s v="6419"/>
    <s v="641"/>
    <s v="CH6"/>
    <x v="4"/>
    <x v="9"/>
    <x v="1"/>
    <b v="0"/>
    <x v="0"/>
    <x v="4"/>
  </r>
  <r>
    <d v="2017-01-31T00:00:00"/>
    <s v="64191"/>
    <s v="1111CB"/>
    <n v="9000000"/>
    <n v="0"/>
    <n v="9"/>
    <x v="0"/>
    <x v="1"/>
    <s v="6419CB"/>
    <s v="6419"/>
    <s v="641"/>
    <s v="CH1"/>
    <x v="4"/>
    <x v="4"/>
    <x v="1"/>
    <b v="0"/>
    <x v="0"/>
    <x v="4"/>
  </r>
  <r>
    <d v="2017-01-31T00:00:00"/>
    <s v="64196"/>
    <s v="1111_VP"/>
    <n v="8565750"/>
    <n v="0"/>
    <n v="8.5657499999999995"/>
    <x v="0"/>
    <x v="1"/>
    <s v="6419ĐN"/>
    <s v="6419"/>
    <s v="641"/>
    <s v="CH6"/>
    <x v="4"/>
    <x v="9"/>
    <x v="1"/>
    <b v="0"/>
    <x v="0"/>
    <x v="4"/>
  </r>
  <r>
    <d v="2017-01-31T00:00:00"/>
    <s v="64195"/>
    <s v="2424NT"/>
    <n v="8437500"/>
    <n v="0"/>
    <n v="8.4375"/>
    <x v="0"/>
    <x v="1"/>
    <s v="6419NT"/>
    <s v="6419"/>
    <s v="641"/>
    <s v="CH5"/>
    <x v="4"/>
    <x v="8"/>
    <x v="1"/>
    <b v="0"/>
    <x v="0"/>
    <x v="4"/>
  </r>
  <r>
    <d v="2017-01-31T00:00:00"/>
    <s v="64147"/>
    <s v="2424CMT8"/>
    <n v="7358811.75"/>
    <n v="0"/>
    <n v="7.3588117500000001"/>
    <x v="0"/>
    <x v="1"/>
    <s v="6414CMT8"/>
    <s v="6414"/>
    <s v="641"/>
    <s v="CH7"/>
    <x v="7"/>
    <x v="10"/>
    <x v="1"/>
    <b v="0"/>
    <x v="0"/>
    <x v="7"/>
  </r>
  <r>
    <d v="2017-01-31T00:00:00"/>
    <s v="64145"/>
    <s v="2423NT"/>
    <n v="6704997.75"/>
    <n v="0"/>
    <n v="6.7049977500000004"/>
    <x v="0"/>
    <x v="1"/>
    <s v="6414NT"/>
    <s v="6414"/>
    <s v="641"/>
    <s v="CH5"/>
    <x v="7"/>
    <x v="8"/>
    <x v="1"/>
    <b v="0"/>
    <x v="0"/>
    <x v="7"/>
  </r>
  <r>
    <d v="2017-01-31T00:00:00"/>
    <s v="64193"/>
    <s v="1111CN"/>
    <n v="6678450"/>
    <n v="0"/>
    <n v="6.6784499999999998"/>
    <x v="0"/>
    <x v="1"/>
    <s v="6419AETP"/>
    <s v="6419"/>
    <s v="641"/>
    <s v="CH3"/>
    <x v="4"/>
    <x v="6"/>
    <x v="1"/>
    <b v="0"/>
    <x v="0"/>
    <x v="4"/>
  </r>
  <r>
    <d v="2017-01-31T00:00:00"/>
    <s v="64135"/>
    <s v="1111CN"/>
    <n v="6381000"/>
    <n v="0"/>
    <n v="6.3810000000000002"/>
    <x v="0"/>
    <x v="1"/>
    <s v="6413NT"/>
    <s v="6413"/>
    <s v="641"/>
    <s v="CH5"/>
    <x v="2"/>
    <x v="8"/>
    <x v="1"/>
    <b v="0"/>
    <x v="0"/>
    <x v="2"/>
  </r>
  <r>
    <d v="2017-01-31T00:00:00"/>
    <s v="64196"/>
    <s v="141ĐN"/>
    <n v="6115500"/>
    <n v="0"/>
    <n v="6.1154999999999999"/>
    <x v="0"/>
    <x v="1"/>
    <s v="6419ĐN"/>
    <s v="6419"/>
    <s v="641"/>
    <s v="CH6"/>
    <x v="4"/>
    <x v="9"/>
    <x v="1"/>
    <b v="0"/>
    <x v="0"/>
    <x v="4"/>
  </r>
  <r>
    <d v="2017-01-31T00:00:00"/>
    <s v="64167"/>
    <s v="1111CN"/>
    <n v="5494500"/>
    <n v="0"/>
    <n v="5.4945000000000004"/>
    <x v="0"/>
    <x v="1"/>
    <s v="6416CMT8"/>
    <s v="6416"/>
    <s v="641"/>
    <s v="CH7"/>
    <x v="5"/>
    <x v="10"/>
    <x v="1"/>
    <b v="0"/>
    <x v="0"/>
    <x v="5"/>
  </r>
  <r>
    <d v="2017-01-31T00:00:00"/>
    <s v="64161"/>
    <s v="1111_VP"/>
    <n v="5470371"/>
    <n v="0"/>
    <n v="5.4703710000000001"/>
    <x v="0"/>
    <x v="1"/>
    <s v="6416CB"/>
    <s v="6416"/>
    <s v="641"/>
    <s v="CH1"/>
    <x v="5"/>
    <x v="4"/>
    <x v="1"/>
    <b v="0"/>
    <x v="0"/>
    <x v="5"/>
  </r>
  <r>
    <d v="2017-01-31T00:00:00"/>
    <s v="64194"/>
    <s v="2423QT"/>
    <n v="4687499.25"/>
    <n v="0"/>
    <n v="4.6874992500000001"/>
    <x v="0"/>
    <x v="1"/>
    <s v="6419QT"/>
    <s v="6419"/>
    <s v="641"/>
    <s v="CH4"/>
    <x v="4"/>
    <x v="7"/>
    <x v="1"/>
    <b v="0"/>
    <x v="0"/>
    <x v="4"/>
  </r>
  <r>
    <d v="2017-01-31T00:00:00"/>
    <s v="64113"/>
    <s v="3341AETP"/>
    <n v="4218750"/>
    <n v="0"/>
    <n v="4.21875"/>
    <x v="0"/>
    <x v="1"/>
    <s v="6411AETP"/>
    <s v="6411"/>
    <s v="641"/>
    <s v="CH3"/>
    <x v="0"/>
    <x v="6"/>
    <x v="1"/>
    <b v="0"/>
    <x v="0"/>
    <x v="0"/>
  </r>
  <r>
    <d v="2017-01-31T00:00:00"/>
    <s v="64195"/>
    <s v="33388"/>
    <n v="3375000"/>
    <n v="0"/>
    <n v="3.375"/>
    <x v="0"/>
    <x v="1"/>
    <s v="6419NT"/>
    <s v="6419"/>
    <s v="641"/>
    <s v="CH5"/>
    <x v="4"/>
    <x v="8"/>
    <x v="1"/>
    <b v="0"/>
    <x v="0"/>
    <x v="4"/>
  </r>
  <r>
    <d v="2017-01-31T00:00:00"/>
    <s v="64116"/>
    <s v="1111_VP"/>
    <n v="2700000"/>
    <n v="0"/>
    <n v="2.7"/>
    <x v="0"/>
    <x v="1"/>
    <s v="6411ĐN"/>
    <s v="6411"/>
    <s v="641"/>
    <s v="CH6"/>
    <x v="0"/>
    <x v="9"/>
    <x v="1"/>
    <b v="0"/>
    <x v="0"/>
    <x v="0"/>
  </r>
  <r>
    <d v="2017-01-31T00:00:00"/>
    <s v="64135"/>
    <s v="2424NT"/>
    <n v="2531250"/>
    <n v="0"/>
    <n v="2.53125"/>
    <x v="0"/>
    <x v="1"/>
    <s v="6413NT"/>
    <s v="6413"/>
    <s v="641"/>
    <s v="CH5"/>
    <x v="2"/>
    <x v="8"/>
    <x v="1"/>
    <b v="0"/>
    <x v="0"/>
    <x v="2"/>
  </r>
  <r>
    <d v="2017-01-31T00:00:00"/>
    <s v="64133"/>
    <s v="1111CN"/>
    <n v="2485125"/>
    <n v="0"/>
    <n v="2.485125"/>
    <x v="0"/>
    <x v="1"/>
    <s v="6413AETP"/>
    <s v="6413"/>
    <s v="641"/>
    <s v="CH3"/>
    <x v="2"/>
    <x v="6"/>
    <x v="1"/>
    <b v="0"/>
    <x v="0"/>
    <x v="2"/>
  </r>
  <r>
    <d v="2017-01-31T00:00:00"/>
    <s v="64133"/>
    <s v="2424AETP"/>
    <n v="2484375.75"/>
    <n v="0"/>
    <n v="2.4843757499999999"/>
    <x v="0"/>
    <x v="1"/>
    <s v="6413AETP"/>
    <s v="6413"/>
    <s v="641"/>
    <s v="CH3"/>
    <x v="2"/>
    <x v="6"/>
    <x v="1"/>
    <b v="0"/>
    <x v="0"/>
    <x v="2"/>
  </r>
  <r>
    <d v="2017-01-31T00:00:00"/>
    <s v="64193"/>
    <s v="33388"/>
    <n v="2250000"/>
    <n v="0"/>
    <n v="2.25"/>
    <x v="0"/>
    <x v="1"/>
    <s v="6419AETP"/>
    <s v="6419"/>
    <s v="641"/>
    <s v="CH3"/>
    <x v="4"/>
    <x v="6"/>
    <x v="1"/>
    <b v="0"/>
    <x v="0"/>
    <x v="4"/>
  </r>
  <r>
    <d v="2017-01-31T00:00:00"/>
    <s v="64191"/>
    <s v="33388"/>
    <n v="2250000"/>
    <n v="0"/>
    <n v="2.25"/>
    <x v="0"/>
    <x v="1"/>
    <s v="6419CB"/>
    <s v="6419"/>
    <s v="641"/>
    <s v="CH1"/>
    <x v="4"/>
    <x v="4"/>
    <x v="1"/>
    <b v="0"/>
    <x v="0"/>
    <x v="4"/>
  </r>
  <r>
    <d v="2017-01-31T00:00:00"/>
    <s v="64192"/>
    <s v="33388"/>
    <n v="2250000"/>
    <n v="0"/>
    <n v="2.25"/>
    <x v="0"/>
    <x v="1"/>
    <s v="6419CQ"/>
    <s v="6419"/>
    <s v="641"/>
    <s v="CH2"/>
    <x v="4"/>
    <x v="5"/>
    <x v="1"/>
    <b v="0"/>
    <x v="0"/>
    <x v="4"/>
  </r>
  <r>
    <d v="2017-01-31T00:00:00"/>
    <s v="64194"/>
    <s v="33388"/>
    <n v="2250000"/>
    <n v="0"/>
    <n v="2.25"/>
    <x v="0"/>
    <x v="1"/>
    <s v="6419QT"/>
    <s v="6419"/>
    <s v="641"/>
    <s v="CH4"/>
    <x v="4"/>
    <x v="7"/>
    <x v="1"/>
    <b v="0"/>
    <x v="0"/>
    <x v="4"/>
  </r>
  <r>
    <d v="2017-01-31T00:00:00"/>
    <s v="64131"/>
    <s v="1561CB"/>
    <n v="2200097.25"/>
    <n v="0"/>
    <n v="2.2000972499999998"/>
    <x v="0"/>
    <x v="1"/>
    <s v="6413CB"/>
    <s v="6413"/>
    <s v="641"/>
    <s v="CH1"/>
    <x v="2"/>
    <x v="4"/>
    <x v="1"/>
    <b v="0"/>
    <x v="0"/>
    <x v="2"/>
  </r>
  <r>
    <d v="2017-01-31T00:00:00"/>
    <s v="64114"/>
    <s v="3341QT"/>
    <n v="2025000"/>
    <n v="0"/>
    <n v="2.0249999999999999"/>
    <x v="0"/>
    <x v="1"/>
    <s v="6411QT"/>
    <s v="6411"/>
    <s v="641"/>
    <s v="CH4"/>
    <x v="0"/>
    <x v="7"/>
    <x v="1"/>
    <b v="0"/>
    <x v="0"/>
    <x v="0"/>
  </r>
  <r>
    <d v="2017-01-31T00:00:00"/>
    <s v="64196"/>
    <s v="141VP"/>
    <n v="1800000"/>
    <n v="0"/>
    <n v="1.8"/>
    <x v="0"/>
    <x v="1"/>
    <s v="6419ĐN"/>
    <s v="6419"/>
    <s v="641"/>
    <s v="CH6"/>
    <x v="4"/>
    <x v="9"/>
    <x v="1"/>
    <b v="0"/>
    <x v="0"/>
    <x v="4"/>
  </r>
  <r>
    <d v="2017-01-31T00:00:00"/>
    <s v="64163"/>
    <s v="11212CN"/>
    <n v="1639084.5"/>
    <n v="0"/>
    <n v="1.6390845000000001"/>
    <x v="0"/>
    <x v="1"/>
    <s v="6416AETP"/>
    <s v="6416"/>
    <s v="641"/>
    <s v="CH3"/>
    <x v="5"/>
    <x v="6"/>
    <x v="1"/>
    <b v="0"/>
    <x v="0"/>
    <x v="5"/>
  </r>
  <r>
    <d v="2017-01-31T00:00:00"/>
    <s v="64166"/>
    <s v="1111ĐN"/>
    <n v="1469403"/>
    <n v="0"/>
    <n v="1.469403"/>
    <x v="0"/>
    <x v="1"/>
    <s v="6416ĐN"/>
    <s v="6416"/>
    <s v="641"/>
    <s v="CH6"/>
    <x v="5"/>
    <x v="9"/>
    <x v="1"/>
    <b v="0"/>
    <x v="0"/>
    <x v="5"/>
  </r>
  <r>
    <d v="2017-01-31T00:00:00"/>
    <s v="64185"/>
    <s v="1111CN"/>
    <n v="1462500"/>
    <n v="0"/>
    <n v="1.4624999999999999"/>
    <x v="0"/>
    <x v="1"/>
    <s v="6418NT"/>
    <s v="6418"/>
    <s v="641"/>
    <s v="CH5"/>
    <x v="9"/>
    <x v="8"/>
    <x v="1"/>
    <b v="0"/>
    <x v="0"/>
    <x v="9"/>
  </r>
  <r>
    <d v="2017-01-31T00:00:00"/>
    <s v="64116"/>
    <s v="1111ĐN"/>
    <n v="1350000"/>
    <n v="0"/>
    <n v="1.35"/>
    <x v="0"/>
    <x v="1"/>
    <s v="6411ĐN"/>
    <s v="6411"/>
    <s v="641"/>
    <s v="CH6"/>
    <x v="0"/>
    <x v="9"/>
    <x v="1"/>
    <b v="0"/>
    <x v="0"/>
    <x v="0"/>
  </r>
  <r>
    <d v="2017-01-31T00:00:00"/>
    <s v="64134"/>
    <s v="1111CN"/>
    <n v="257625"/>
    <n v="0"/>
    <n v="0.25762499999999999"/>
    <x v="0"/>
    <x v="1"/>
    <s v="6413QT"/>
    <s v="6413"/>
    <s v="641"/>
    <s v="CH4"/>
    <x v="2"/>
    <x v="7"/>
    <x v="1"/>
    <b v="0"/>
    <x v="0"/>
    <x v="2"/>
  </r>
  <r>
    <d v="2017-01-31T00:00:00"/>
    <s v="64192"/>
    <s v="11222"/>
    <n v="126225"/>
    <n v="0"/>
    <n v="0.126225"/>
    <x v="0"/>
    <x v="1"/>
    <s v="6419CQ"/>
    <s v="6419"/>
    <s v="641"/>
    <s v="CH2"/>
    <x v="4"/>
    <x v="5"/>
    <x v="1"/>
    <b v="0"/>
    <x v="0"/>
    <x v="4"/>
  </r>
  <r>
    <d v="2017-01-31T00:00:00"/>
    <s v="64197"/>
    <s v="11222"/>
    <n v="118800"/>
    <n v="0"/>
    <n v="0.1188"/>
    <x v="0"/>
    <x v="1"/>
    <s v="6419CMT8"/>
    <s v="6419"/>
    <s v="641"/>
    <s v="CH7"/>
    <x v="4"/>
    <x v="10"/>
    <x v="1"/>
    <b v="0"/>
    <x v="0"/>
    <x v="4"/>
  </r>
  <r>
    <d v="2017-01-31T00:00:00"/>
    <s v="64195"/>
    <s v="11212CN"/>
    <n v="91575"/>
    <n v="0"/>
    <n v="9.1575000000000004E-2"/>
    <x v="0"/>
    <x v="1"/>
    <s v="6419NT"/>
    <s v="6419"/>
    <s v="641"/>
    <s v="CH5"/>
    <x v="4"/>
    <x v="8"/>
    <x v="1"/>
    <b v="0"/>
    <x v="0"/>
    <x v="4"/>
  </r>
  <r>
    <d v="2017-01-31T00:00:00"/>
    <s v="64197"/>
    <s v="11212CN"/>
    <n v="74250"/>
    <n v="0"/>
    <n v="7.4249999999999997E-2"/>
    <x v="0"/>
    <x v="1"/>
    <s v="6419CMT8"/>
    <s v="6419"/>
    <s v="641"/>
    <s v="CH7"/>
    <x v="4"/>
    <x v="10"/>
    <x v="1"/>
    <b v="0"/>
    <x v="0"/>
    <x v="4"/>
  </r>
  <r>
    <d v="2017-01-31T00:00:00"/>
    <s v="64194"/>
    <s v="11212CN"/>
    <n v="17325"/>
    <n v="0"/>
    <n v="1.7325E-2"/>
    <x v="0"/>
    <x v="1"/>
    <s v="6419QT"/>
    <s v="6419"/>
    <s v="641"/>
    <s v="CH4"/>
    <x v="4"/>
    <x v="7"/>
    <x v="1"/>
    <b v="0"/>
    <x v="0"/>
    <x v="4"/>
  </r>
  <r>
    <d v="2016-05-31T00:00:00"/>
    <s v="6428CN"/>
    <s v="1368CN"/>
    <n v="45172800"/>
    <n v="0"/>
    <n v="45.172800000000002"/>
    <x v="4"/>
    <x v="0"/>
    <s v="6428CN"/>
    <s v="6428"/>
    <s v="642"/>
    <s v="CN"/>
    <x v="6"/>
    <x v="1"/>
    <x v="0"/>
    <b v="1"/>
    <x v="1"/>
    <x v="6"/>
  </r>
  <r>
    <d v="2016-05-31T00:00:00"/>
    <s v="6428VP"/>
    <s v="331VP"/>
    <n v="45172800"/>
    <n v="0"/>
    <n v="45.172800000000002"/>
    <x v="4"/>
    <x v="0"/>
    <s v="6428VP"/>
    <s v="6428"/>
    <s v="642"/>
    <s v="VP"/>
    <x v="6"/>
    <x v="0"/>
    <x v="0"/>
    <b v="1"/>
    <x v="1"/>
    <x v="6"/>
  </r>
  <r>
    <d v="2016-05-31T00:00:00"/>
    <s v="6429VP"/>
    <s v="331VP"/>
    <n v="20275299"/>
    <n v="0"/>
    <n v="20.275299"/>
    <x v="4"/>
    <x v="0"/>
    <s v="6429VP"/>
    <s v="6429"/>
    <s v="642"/>
    <s v="VP"/>
    <x v="4"/>
    <x v="0"/>
    <x v="0"/>
    <b v="1"/>
    <x v="1"/>
    <x v="4"/>
  </r>
  <r>
    <d v="2016-06-30T00:00:00"/>
    <s v="6428VP"/>
    <s v="331VP"/>
    <n v="190000658.25"/>
    <n v="0"/>
    <n v="190.00065824999999"/>
    <x v="5"/>
    <x v="0"/>
    <s v="6428VP"/>
    <s v="6428"/>
    <s v="642"/>
    <s v="VP"/>
    <x v="6"/>
    <x v="0"/>
    <x v="0"/>
    <b v="1"/>
    <x v="1"/>
    <x v="6"/>
  </r>
  <r>
    <d v="2016-06-30T00:00:00"/>
    <s v="6428CN"/>
    <s v="1368CN"/>
    <n v="189960680.25"/>
    <n v="0"/>
    <n v="189.96068025"/>
    <x v="5"/>
    <x v="0"/>
    <s v="6428CN"/>
    <s v="6428"/>
    <s v="642"/>
    <s v="CN"/>
    <x v="6"/>
    <x v="1"/>
    <x v="0"/>
    <b v="1"/>
    <x v="1"/>
    <x v="6"/>
  </r>
  <r>
    <d v="2016-06-30T00:00:00"/>
    <s v="6421VP"/>
    <s v="3341VP"/>
    <n v="68343750"/>
    <n v="0"/>
    <n v="68.34375"/>
    <x v="5"/>
    <x v="0"/>
    <s v="6421VP"/>
    <s v="6421"/>
    <s v="642"/>
    <s v="VP"/>
    <x v="0"/>
    <x v="0"/>
    <x v="0"/>
    <b v="1"/>
    <x v="1"/>
    <x v="0"/>
  </r>
  <r>
    <d v="2016-06-30T00:00:00"/>
    <s v="6429CN"/>
    <s v="1368CN"/>
    <n v="23502150"/>
    <n v="0"/>
    <n v="23.50215"/>
    <x v="5"/>
    <x v="0"/>
    <s v="6429CN"/>
    <s v="6429"/>
    <s v="642"/>
    <s v="CN"/>
    <x v="4"/>
    <x v="1"/>
    <x v="0"/>
    <b v="1"/>
    <x v="1"/>
    <x v="4"/>
  </r>
  <r>
    <d v="2016-06-30T00:00:00"/>
    <s v="6429VP"/>
    <s v="331VP"/>
    <n v="9380250"/>
    <n v="0"/>
    <n v="9.3802500000000002"/>
    <x v="5"/>
    <x v="0"/>
    <s v="6429VP"/>
    <s v="6429"/>
    <s v="642"/>
    <s v="VP"/>
    <x v="4"/>
    <x v="0"/>
    <x v="0"/>
    <b v="1"/>
    <x v="1"/>
    <x v="4"/>
  </r>
  <r>
    <d v="2016-06-30T00:00:00"/>
    <s v="6423VP"/>
    <s v="2421VP"/>
    <n v="3931875"/>
    <n v="0"/>
    <n v="3.9318749999999998"/>
    <x v="5"/>
    <x v="0"/>
    <s v="6423VP"/>
    <s v="6423"/>
    <s v="642"/>
    <s v="VP"/>
    <x v="2"/>
    <x v="0"/>
    <x v="0"/>
    <b v="1"/>
    <x v="1"/>
    <x v="2"/>
  </r>
  <r>
    <d v="2016-06-30T00:00:00"/>
    <s v="6429VP"/>
    <s v="11211VP"/>
    <n v="24750"/>
    <n v="0"/>
    <n v="2.4750000000000001E-2"/>
    <x v="5"/>
    <x v="0"/>
    <s v="6429VP"/>
    <s v="6429"/>
    <s v="642"/>
    <s v="VP"/>
    <x v="4"/>
    <x v="0"/>
    <x v="0"/>
    <b v="1"/>
    <x v="1"/>
    <x v="4"/>
  </r>
  <r>
    <d v="2016-07-31T00:00:00"/>
    <s v="6421VP"/>
    <s v="3341VP"/>
    <n v="177468030"/>
    <n v="0"/>
    <n v="177.46803"/>
    <x v="6"/>
    <x v="0"/>
    <s v="6421VP"/>
    <s v="6421"/>
    <s v="642"/>
    <s v="VP"/>
    <x v="0"/>
    <x v="0"/>
    <x v="0"/>
    <b v="1"/>
    <x v="2"/>
    <x v="0"/>
  </r>
  <r>
    <d v="2016-07-31T00:00:00"/>
    <s v="6427CN"/>
    <s v="2424CN"/>
    <n v="90517500"/>
    <n v="0"/>
    <n v="90.517499999999998"/>
    <x v="6"/>
    <x v="0"/>
    <s v="6427CN"/>
    <s v="6427"/>
    <s v="642"/>
    <s v="CN"/>
    <x v="1"/>
    <x v="1"/>
    <x v="0"/>
    <b v="1"/>
    <x v="2"/>
    <x v="1"/>
  </r>
  <r>
    <d v="2016-07-31T00:00:00"/>
    <s v="6421CN"/>
    <s v="3341CN"/>
    <n v="62256393"/>
    <n v="0"/>
    <n v="62.256393000000003"/>
    <x v="6"/>
    <x v="0"/>
    <s v="6421CN"/>
    <s v="6421"/>
    <s v="642"/>
    <s v="CN"/>
    <x v="0"/>
    <x v="1"/>
    <x v="0"/>
    <b v="1"/>
    <x v="2"/>
    <x v="0"/>
  </r>
  <r>
    <d v="2016-07-31T00:00:00"/>
    <s v="6429VP"/>
    <s v="331VP"/>
    <n v="49416889.5"/>
    <n v="0"/>
    <n v="49.416889500000003"/>
    <x v="6"/>
    <x v="0"/>
    <s v="6429VP"/>
    <s v="6429"/>
    <s v="642"/>
    <s v="VP"/>
    <x v="4"/>
    <x v="0"/>
    <x v="0"/>
    <b v="1"/>
    <x v="2"/>
    <x v="4"/>
  </r>
  <r>
    <d v="2016-07-31T00:00:00"/>
    <s v="6428CN"/>
    <s v="1368CN"/>
    <n v="23870250"/>
    <n v="0"/>
    <n v="23.870249999999999"/>
    <x v="6"/>
    <x v="0"/>
    <s v="6428CN"/>
    <s v="6428"/>
    <s v="642"/>
    <s v="CN"/>
    <x v="6"/>
    <x v="1"/>
    <x v="0"/>
    <b v="1"/>
    <x v="2"/>
    <x v="6"/>
  </r>
  <r>
    <d v="2016-07-31T00:00:00"/>
    <s v="6428VP"/>
    <s v="331VP"/>
    <n v="22500000"/>
    <n v="0"/>
    <n v="22.5"/>
    <x v="6"/>
    <x v="0"/>
    <s v="6428VP"/>
    <s v="6428"/>
    <s v="642"/>
    <s v="VP"/>
    <x v="6"/>
    <x v="0"/>
    <x v="0"/>
    <b v="1"/>
    <x v="2"/>
    <x v="6"/>
  </r>
  <r>
    <d v="2016-07-31T00:00:00"/>
    <s v="6424PV"/>
    <s v="2141VP"/>
    <n v="17320875.75"/>
    <n v="0"/>
    <n v="17.320875749999999"/>
    <x v="6"/>
    <x v="0"/>
    <s v="6424PV"/>
    <s v="6424"/>
    <s v="642"/>
    <s v="PV"/>
    <x v="7"/>
    <x v="2"/>
    <x v="0"/>
    <b v="1"/>
    <x v="2"/>
    <x v="7"/>
  </r>
  <r>
    <d v="2016-07-31T00:00:00"/>
    <s v="6423VP"/>
    <s v="2422VP"/>
    <n v="14564025"/>
    <n v="0"/>
    <n v="14.564025000000001"/>
    <x v="6"/>
    <x v="0"/>
    <s v="6423VP"/>
    <s v="6423"/>
    <s v="642"/>
    <s v="VP"/>
    <x v="2"/>
    <x v="0"/>
    <x v="0"/>
    <b v="1"/>
    <x v="2"/>
    <x v="2"/>
  </r>
  <r>
    <d v="2016-07-31T00:00:00"/>
    <s v="6426VP"/>
    <s v="331VP"/>
    <n v="14377500"/>
    <n v="0"/>
    <n v="14.3775"/>
    <x v="6"/>
    <x v="0"/>
    <s v="6426VP"/>
    <s v="6426"/>
    <s v="642"/>
    <s v="VP"/>
    <x v="5"/>
    <x v="0"/>
    <x v="0"/>
    <b v="1"/>
    <x v="2"/>
    <x v="5"/>
  </r>
  <r>
    <d v="2016-07-31T00:00:00"/>
    <s v="6429VP"/>
    <s v="11211VP"/>
    <n v="6997500"/>
    <n v="0"/>
    <n v="6.9974999999999996"/>
    <x v="6"/>
    <x v="0"/>
    <s v="6429VP"/>
    <s v="6429"/>
    <s v="642"/>
    <s v="VP"/>
    <x v="4"/>
    <x v="0"/>
    <x v="0"/>
    <b v="1"/>
    <x v="2"/>
    <x v="4"/>
  </r>
  <r>
    <d v="2016-07-31T00:00:00"/>
    <s v="6423VP"/>
    <s v="2421VP"/>
    <n v="3931875"/>
    <n v="0"/>
    <n v="3.9318749999999998"/>
    <x v="6"/>
    <x v="0"/>
    <s v="6423VP"/>
    <s v="6423"/>
    <s v="642"/>
    <s v="VP"/>
    <x v="2"/>
    <x v="0"/>
    <x v="0"/>
    <b v="1"/>
    <x v="2"/>
    <x v="2"/>
  </r>
  <r>
    <d v="2016-07-31T00:00:00"/>
    <s v="6423PV"/>
    <s v="2422VP"/>
    <n v="3830062.5"/>
    <n v="0"/>
    <n v="3.8300624999999999"/>
    <x v="6"/>
    <x v="0"/>
    <s v="6423PV"/>
    <s v="6423"/>
    <s v="642"/>
    <s v="PV"/>
    <x v="2"/>
    <x v="2"/>
    <x v="0"/>
    <b v="1"/>
    <x v="2"/>
    <x v="2"/>
  </r>
  <r>
    <d v="2016-07-31T00:00:00"/>
    <s v="6429CN"/>
    <s v="11212CN"/>
    <n v="49500"/>
    <n v="0"/>
    <n v="4.9500000000000002E-2"/>
    <x v="6"/>
    <x v="0"/>
    <s v="6429CN"/>
    <s v="6429"/>
    <s v="642"/>
    <s v="CN"/>
    <x v="4"/>
    <x v="1"/>
    <x v="0"/>
    <b v="1"/>
    <x v="2"/>
    <x v="4"/>
  </r>
  <r>
    <d v="2016-08-31T00:00:00"/>
    <s v="6421VP"/>
    <s v="3341VP"/>
    <n v="261057962.25"/>
    <n v="0"/>
    <n v="261.05796225"/>
    <x v="7"/>
    <x v="0"/>
    <s v="6421VP"/>
    <s v="6421"/>
    <s v="642"/>
    <s v="VP"/>
    <x v="0"/>
    <x v="0"/>
    <x v="0"/>
    <b v="1"/>
    <x v="2"/>
    <x v="0"/>
  </r>
  <r>
    <d v="2016-08-31T00:00:00"/>
    <s v="6421CN"/>
    <s v="3341CN"/>
    <n v="141787773"/>
    <n v="0"/>
    <n v="141.78777299999999"/>
    <x v="7"/>
    <x v="0"/>
    <s v="6421CN"/>
    <s v="6421"/>
    <s v="642"/>
    <s v="CN"/>
    <x v="0"/>
    <x v="1"/>
    <x v="0"/>
    <b v="1"/>
    <x v="2"/>
    <x v="0"/>
  </r>
  <r>
    <d v="2016-08-31T00:00:00"/>
    <s v="6427CN"/>
    <s v="2424CN"/>
    <n v="90517500"/>
    <n v="0"/>
    <n v="90.517499999999998"/>
    <x v="7"/>
    <x v="0"/>
    <s v="6427CN"/>
    <s v="6427"/>
    <s v="642"/>
    <s v="CN"/>
    <x v="1"/>
    <x v="1"/>
    <x v="0"/>
    <b v="1"/>
    <x v="2"/>
    <x v="1"/>
  </r>
  <r>
    <d v="2016-08-31T00:00:00"/>
    <s v="6428CN"/>
    <s v="1368CN"/>
    <n v="87430500"/>
    <n v="0"/>
    <n v="87.430499999999995"/>
    <x v="7"/>
    <x v="0"/>
    <s v="6428CN"/>
    <s v="6428"/>
    <s v="642"/>
    <s v="CN"/>
    <x v="6"/>
    <x v="1"/>
    <x v="0"/>
    <b v="1"/>
    <x v="2"/>
    <x v="6"/>
  </r>
  <r>
    <d v="2016-08-31T00:00:00"/>
    <s v="6428VP"/>
    <s v="331VP"/>
    <n v="76857232.5"/>
    <n v="0"/>
    <n v="76.857232499999995"/>
    <x v="7"/>
    <x v="0"/>
    <s v="6428VP"/>
    <s v="6428"/>
    <s v="642"/>
    <s v="VP"/>
    <x v="6"/>
    <x v="0"/>
    <x v="0"/>
    <b v="1"/>
    <x v="2"/>
    <x v="6"/>
  </r>
  <r>
    <d v="2016-08-31T00:00:00"/>
    <s v="6428CN"/>
    <s v="1111CN"/>
    <n v="73300927.5"/>
    <n v="0"/>
    <n v="73.3009275"/>
    <x v="7"/>
    <x v="0"/>
    <s v="6428CN"/>
    <s v="6428"/>
    <s v="642"/>
    <s v="CN"/>
    <x v="6"/>
    <x v="1"/>
    <x v="0"/>
    <b v="1"/>
    <x v="2"/>
    <x v="6"/>
  </r>
  <r>
    <d v="2016-08-31T00:00:00"/>
    <s v="6429CN"/>
    <s v="1111CN"/>
    <n v="47426625"/>
    <n v="0"/>
    <n v="47.426625000000001"/>
    <x v="7"/>
    <x v="0"/>
    <s v="6429CN"/>
    <s v="6429"/>
    <s v="642"/>
    <s v="CN"/>
    <x v="4"/>
    <x v="1"/>
    <x v="0"/>
    <b v="1"/>
    <x v="2"/>
    <x v="4"/>
  </r>
  <r>
    <d v="2016-08-31T00:00:00"/>
    <s v="6422VP"/>
    <s v="1561VP"/>
    <n v="41255007.75"/>
    <n v="0"/>
    <n v="41.255007749999997"/>
    <x v="7"/>
    <x v="0"/>
    <s v="6422VP"/>
    <s v="6422"/>
    <s v="642"/>
    <s v="VP"/>
    <x v="8"/>
    <x v="0"/>
    <x v="0"/>
    <b v="1"/>
    <x v="2"/>
    <x v="8"/>
  </r>
  <r>
    <d v="2016-08-31T00:00:00"/>
    <s v="6423CN"/>
    <s v="1111CN"/>
    <n v="36870750"/>
    <n v="0"/>
    <n v="36.870750000000001"/>
    <x v="7"/>
    <x v="0"/>
    <s v="6423CN"/>
    <s v="6423"/>
    <s v="642"/>
    <s v="CN"/>
    <x v="2"/>
    <x v="1"/>
    <x v="0"/>
    <b v="1"/>
    <x v="2"/>
    <x v="2"/>
  </r>
  <r>
    <d v="2016-08-31T00:00:00"/>
    <s v="6423CN"/>
    <s v="2423CN"/>
    <n v="27082377"/>
    <n v="0"/>
    <n v="27.082377000000001"/>
    <x v="7"/>
    <x v="0"/>
    <s v="6423CN"/>
    <s v="6423"/>
    <s v="642"/>
    <s v="CN"/>
    <x v="2"/>
    <x v="1"/>
    <x v="0"/>
    <b v="1"/>
    <x v="2"/>
    <x v="2"/>
  </r>
  <r>
    <d v="2016-08-31T00:00:00"/>
    <s v="6423VP"/>
    <s v="2422VP"/>
    <n v="26782274.25"/>
    <n v="0"/>
    <n v="26.78227425"/>
    <x v="7"/>
    <x v="0"/>
    <s v="6423VP"/>
    <s v="6423"/>
    <s v="642"/>
    <s v="VP"/>
    <x v="2"/>
    <x v="0"/>
    <x v="0"/>
    <b v="1"/>
    <x v="2"/>
    <x v="2"/>
  </r>
  <r>
    <d v="2016-08-31T00:00:00"/>
    <s v="6429VP"/>
    <s v="331VP"/>
    <n v="24113250"/>
    <n v="0"/>
    <n v="24.113250000000001"/>
    <x v="7"/>
    <x v="0"/>
    <s v="6429VP"/>
    <s v="6429"/>
    <s v="642"/>
    <s v="VP"/>
    <x v="4"/>
    <x v="0"/>
    <x v="0"/>
    <b v="1"/>
    <x v="2"/>
    <x v="4"/>
  </r>
  <r>
    <d v="2016-08-31T00:00:00"/>
    <s v="6423CN"/>
    <s v="2424CN"/>
    <n v="18749999.25"/>
    <n v="0"/>
    <n v="18.749999249999998"/>
    <x v="7"/>
    <x v="0"/>
    <s v="6423CN"/>
    <s v="6423"/>
    <s v="642"/>
    <s v="CN"/>
    <x v="2"/>
    <x v="1"/>
    <x v="0"/>
    <b v="1"/>
    <x v="2"/>
    <x v="2"/>
  </r>
  <r>
    <d v="2016-08-31T00:00:00"/>
    <s v="6424PV"/>
    <s v="2141VP"/>
    <n v="17320875.75"/>
    <n v="0"/>
    <n v="17.320875749999999"/>
    <x v="7"/>
    <x v="0"/>
    <s v="6424PV"/>
    <s v="6424"/>
    <s v="642"/>
    <s v="PV"/>
    <x v="7"/>
    <x v="2"/>
    <x v="0"/>
    <b v="1"/>
    <x v="2"/>
    <x v="7"/>
  </r>
  <r>
    <d v="2016-08-31T00:00:00"/>
    <s v="6423VP"/>
    <s v="2421VP"/>
    <n v="14838376.5"/>
    <n v="0"/>
    <n v="14.838376500000001"/>
    <x v="7"/>
    <x v="0"/>
    <s v="6423VP"/>
    <s v="6423"/>
    <s v="642"/>
    <s v="VP"/>
    <x v="2"/>
    <x v="0"/>
    <x v="0"/>
    <b v="1"/>
    <x v="2"/>
    <x v="2"/>
  </r>
  <r>
    <d v="2016-08-31T00:00:00"/>
    <s v="6421TN"/>
    <s v="331VP"/>
    <n v="13938750"/>
    <n v="0"/>
    <n v="13.938750000000001"/>
    <x v="7"/>
    <x v="0"/>
    <s v="6421TN"/>
    <s v="6421"/>
    <s v="642"/>
    <s v="PV"/>
    <x v="0"/>
    <x v="2"/>
    <x v="0"/>
    <b v="1"/>
    <x v="2"/>
    <x v="0"/>
  </r>
  <r>
    <d v="2016-08-31T00:00:00"/>
    <s v="6428VP"/>
    <s v="141VP"/>
    <n v="9083250"/>
    <n v="0"/>
    <n v="9.0832499999999996"/>
    <x v="7"/>
    <x v="0"/>
    <s v="6428VP"/>
    <s v="6428"/>
    <s v="642"/>
    <s v="VP"/>
    <x v="6"/>
    <x v="0"/>
    <x v="0"/>
    <b v="1"/>
    <x v="2"/>
    <x v="6"/>
  </r>
  <r>
    <d v="2016-08-31T00:00:00"/>
    <s v="6426CN"/>
    <s v="1111CN"/>
    <n v="8752500"/>
    <n v="0"/>
    <n v="8.7524999999999995"/>
    <x v="7"/>
    <x v="0"/>
    <s v="6426CN"/>
    <s v="6426"/>
    <s v="642"/>
    <s v="CN"/>
    <x v="5"/>
    <x v="1"/>
    <x v="0"/>
    <b v="1"/>
    <x v="2"/>
    <x v="5"/>
  </r>
  <r>
    <d v="2016-08-31T00:00:00"/>
    <s v="6429CN"/>
    <s v="2424CN"/>
    <n v="7798617"/>
    <n v="0"/>
    <n v="7.7986170000000001"/>
    <x v="7"/>
    <x v="0"/>
    <s v="6429CN"/>
    <s v="6429"/>
    <s v="642"/>
    <s v="CN"/>
    <x v="4"/>
    <x v="1"/>
    <x v="0"/>
    <b v="1"/>
    <x v="2"/>
    <x v="4"/>
  </r>
  <r>
    <d v="2016-08-31T00:00:00"/>
    <s v="6424VP"/>
    <s v="2141VP"/>
    <n v="4311888.75"/>
    <n v="0"/>
    <n v="4.3118887499999996"/>
    <x v="7"/>
    <x v="0"/>
    <s v="6424VP"/>
    <s v="6424"/>
    <s v="642"/>
    <s v="VP"/>
    <x v="7"/>
    <x v="0"/>
    <x v="0"/>
    <b v="1"/>
    <x v="2"/>
    <x v="7"/>
  </r>
  <r>
    <d v="2016-08-31T00:00:00"/>
    <s v="6429PV"/>
    <s v="331VP"/>
    <n v="4241250"/>
    <n v="0"/>
    <n v="4.24125"/>
    <x v="7"/>
    <x v="0"/>
    <s v="6429PV"/>
    <s v="6429"/>
    <s v="642"/>
    <s v="PV"/>
    <x v="4"/>
    <x v="2"/>
    <x v="0"/>
    <b v="1"/>
    <x v="2"/>
    <x v="4"/>
  </r>
  <r>
    <d v="2016-08-31T00:00:00"/>
    <s v="6423PV"/>
    <s v="2422VP"/>
    <n v="3830062.5"/>
    <n v="0"/>
    <n v="3.8300624999999999"/>
    <x v="7"/>
    <x v="0"/>
    <s v="6423PV"/>
    <s v="6423"/>
    <s v="642"/>
    <s v="PV"/>
    <x v="2"/>
    <x v="2"/>
    <x v="0"/>
    <b v="1"/>
    <x v="2"/>
    <x v="2"/>
  </r>
  <r>
    <d v="2016-08-31T00:00:00"/>
    <s v="6423PV"/>
    <s v="331VP"/>
    <n v="3712500"/>
    <n v="0"/>
    <n v="3.7124999999999999"/>
    <x v="7"/>
    <x v="0"/>
    <s v="6423PV"/>
    <s v="6423"/>
    <s v="642"/>
    <s v="PV"/>
    <x v="2"/>
    <x v="2"/>
    <x v="0"/>
    <b v="1"/>
    <x v="2"/>
    <x v="2"/>
  </r>
  <r>
    <d v="2016-08-31T00:00:00"/>
    <s v="6429CN"/>
    <s v="33388"/>
    <n v="1125000"/>
    <n v="0"/>
    <n v="1.125"/>
    <x v="7"/>
    <x v="0"/>
    <s v="6429CN"/>
    <s v="6429"/>
    <s v="642"/>
    <s v="CN"/>
    <x v="4"/>
    <x v="1"/>
    <x v="0"/>
    <b v="1"/>
    <x v="2"/>
    <x v="4"/>
  </r>
  <r>
    <d v="2016-08-31T00:00:00"/>
    <s v="6429CN"/>
    <s v="11212CN"/>
    <n v="264825"/>
    <n v="0"/>
    <n v="0.26482499999999998"/>
    <x v="7"/>
    <x v="0"/>
    <s v="6429CN"/>
    <s v="6429"/>
    <s v="642"/>
    <s v="CN"/>
    <x v="4"/>
    <x v="1"/>
    <x v="0"/>
    <b v="1"/>
    <x v="2"/>
    <x v="4"/>
  </r>
  <r>
    <d v="2016-08-31T00:00:00"/>
    <s v="6429VP"/>
    <s v="11211VP"/>
    <n v="222750"/>
    <n v="0"/>
    <n v="0.22275"/>
    <x v="7"/>
    <x v="0"/>
    <s v="6429VP"/>
    <s v="6429"/>
    <s v="642"/>
    <s v="VP"/>
    <x v="4"/>
    <x v="0"/>
    <x v="0"/>
    <b v="1"/>
    <x v="2"/>
    <x v="4"/>
  </r>
  <r>
    <d v="2016-08-31T00:00:00"/>
    <s v="6429CN"/>
    <s v="11221"/>
    <n v="22275"/>
    <n v="0"/>
    <n v="2.2275E-2"/>
    <x v="7"/>
    <x v="0"/>
    <s v="6429CN"/>
    <s v="6429"/>
    <s v="642"/>
    <s v="CN"/>
    <x v="4"/>
    <x v="1"/>
    <x v="0"/>
    <b v="1"/>
    <x v="2"/>
    <x v="4"/>
  </r>
  <r>
    <d v="2016-09-30T00:00:00"/>
    <s v="6421VP"/>
    <s v="3341VP"/>
    <n v="320363178.75"/>
    <n v="0"/>
    <n v="320.36317874999997"/>
    <x v="8"/>
    <x v="0"/>
    <s v="6421VP"/>
    <s v="6421"/>
    <s v="642"/>
    <s v="VP"/>
    <x v="0"/>
    <x v="0"/>
    <x v="0"/>
    <b v="1"/>
    <x v="2"/>
    <x v="0"/>
  </r>
  <r>
    <d v="2016-09-30T00:00:00"/>
    <s v="6421CN"/>
    <s v="3341CN"/>
    <n v="211296154.5"/>
    <n v="0"/>
    <n v="211.2961545"/>
    <x v="8"/>
    <x v="0"/>
    <s v="6421CN"/>
    <s v="6421"/>
    <s v="642"/>
    <s v="CN"/>
    <x v="0"/>
    <x v="1"/>
    <x v="0"/>
    <b v="1"/>
    <x v="2"/>
    <x v="0"/>
  </r>
  <r>
    <d v="2016-09-30T00:00:00"/>
    <s v="6428VP"/>
    <s v="331VP"/>
    <n v="142756560"/>
    <n v="0"/>
    <n v="142.75656000000001"/>
    <x v="8"/>
    <x v="0"/>
    <s v="6428VP"/>
    <s v="6428"/>
    <s v="642"/>
    <s v="VP"/>
    <x v="6"/>
    <x v="0"/>
    <x v="0"/>
    <b v="1"/>
    <x v="2"/>
    <x v="6"/>
  </r>
  <r>
    <d v="2016-09-30T00:00:00"/>
    <s v="6429VP"/>
    <s v="331VP"/>
    <n v="99486000"/>
    <n v="0"/>
    <n v="99.486000000000004"/>
    <x v="8"/>
    <x v="0"/>
    <s v="6429VP"/>
    <s v="6429"/>
    <s v="642"/>
    <s v="VP"/>
    <x v="4"/>
    <x v="0"/>
    <x v="0"/>
    <b v="1"/>
    <x v="2"/>
    <x v="4"/>
  </r>
  <r>
    <d v="2016-09-30T00:00:00"/>
    <s v="6428CN"/>
    <s v="1368CN"/>
    <n v="96700747.5"/>
    <n v="0"/>
    <n v="96.700747500000006"/>
    <x v="8"/>
    <x v="0"/>
    <s v="6428CN"/>
    <s v="6428"/>
    <s v="642"/>
    <s v="CN"/>
    <x v="6"/>
    <x v="1"/>
    <x v="0"/>
    <b v="1"/>
    <x v="2"/>
    <x v="6"/>
  </r>
  <r>
    <d v="2016-09-30T00:00:00"/>
    <s v="6427CN"/>
    <s v="2424CN"/>
    <n v="90517500"/>
    <n v="0"/>
    <n v="90.517499999999998"/>
    <x v="8"/>
    <x v="0"/>
    <s v="6427CN"/>
    <s v="6427"/>
    <s v="642"/>
    <s v="CN"/>
    <x v="1"/>
    <x v="1"/>
    <x v="0"/>
    <b v="1"/>
    <x v="2"/>
    <x v="1"/>
  </r>
  <r>
    <d v="2016-09-30T00:00:00"/>
    <s v="6427VP"/>
    <s v="331VP"/>
    <n v="80787375"/>
    <n v="0"/>
    <n v="80.787374999999997"/>
    <x v="8"/>
    <x v="0"/>
    <s v="6427VP"/>
    <s v="6427"/>
    <s v="642"/>
    <s v="VP"/>
    <x v="1"/>
    <x v="0"/>
    <x v="0"/>
    <b v="1"/>
    <x v="2"/>
    <x v="1"/>
  </r>
  <r>
    <d v="2016-09-30T00:00:00"/>
    <s v="6425VP"/>
    <s v="1368VP"/>
    <n v="74379397.5"/>
    <n v="0"/>
    <n v="74.379397499999996"/>
    <x v="8"/>
    <x v="0"/>
    <s v="6425VP"/>
    <s v="6425"/>
    <s v="642"/>
    <s v="VP"/>
    <x v="3"/>
    <x v="0"/>
    <x v="0"/>
    <b v="1"/>
    <x v="2"/>
    <x v="3"/>
  </r>
  <r>
    <d v="2016-09-30T00:00:00"/>
    <s v="6425CN"/>
    <s v="11221"/>
    <n v="58185000"/>
    <n v="0"/>
    <n v="58.185000000000002"/>
    <x v="8"/>
    <x v="0"/>
    <s v="6425CN"/>
    <s v="6425"/>
    <s v="642"/>
    <s v="CN"/>
    <x v="3"/>
    <x v="1"/>
    <x v="0"/>
    <b v="1"/>
    <x v="2"/>
    <x v="3"/>
  </r>
  <r>
    <d v="2016-09-30T00:00:00"/>
    <s v="6427PV"/>
    <s v="331VP"/>
    <n v="52153875"/>
    <n v="0"/>
    <n v="52.153874999999999"/>
    <x v="8"/>
    <x v="0"/>
    <s v="6427PV"/>
    <s v="6427"/>
    <s v="642"/>
    <s v="PV"/>
    <x v="1"/>
    <x v="2"/>
    <x v="0"/>
    <b v="1"/>
    <x v="2"/>
    <x v="1"/>
  </r>
  <r>
    <d v="2016-09-30T00:00:00"/>
    <s v="6428CN"/>
    <s v="1111CN"/>
    <n v="49525292.25"/>
    <n v="0"/>
    <n v="49.52529225"/>
    <x v="8"/>
    <x v="0"/>
    <s v="6428CN"/>
    <s v="6428"/>
    <s v="642"/>
    <s v="CN"/>
    <x v="6"/>
    <x v="1"/>
    <x v="0"/>
    <b v="1"/>
    <x v="2"/>
    <x v="6"/>
  </r>
  <r>
    <d v="2016-09-30T00:00:00"/>
    <s v="6422VP"/>
    <s v="1561CB"/>
    <n v="36372012.75"/>
    <n v="0"/>
    <n v="36.372012750000003"/>
    <x v="8"/>
    <x v="0"/>
    <s v="6422VP"/>
    <s v="6422"/>
    <s v="642"/>
    <s v="VP"/>
    <x v="8"/>
    <x v="0"/>
    <x v="0"/>
    <b v="1"/>
    <x v="2"/>
    <x v="8"/>
  </r>
  <r>
    <d v="2016-09-30T00:00:00"/>
    <s v="6423VP"/>
    <s v="331VP"/>
    <n v="35930250"/>
    <n v="0"/>
    <n v="35.930250000000001"/>
    <x v="8"/>
    <x v="0"/>
    <s v="6423VP"/>
    <s v="6423"/>
    <s v="642"/>
    <s v="VP"/>
    <x v="2"/>
    <x v="0"/>
    <x v="0"/>
    <b v="1"/>
    <x v="2"/>
    <x v="2"/>
  </r>
  <r>
    <d v="2016-09-30T00:00:00"/>
    <s v="6429CN"/>
    <s v="11212CN"/>
    <n v="31534983"/>
    <n v="0"/>
    <n v="31.534983"/>
    <x v="8"/>
    <x v="0"/>
    <s v="6429CN"/>
    <s v="6429"/>
    <s v="642"/>
    <s v="CN"/>
    <x v="4"/>
    <x v="1"/>
    <x v="0"/>
    <b v="1"/>
    <x v="2"/>
    <x v="4"/>
  </r>
  <r>
    <d v="2016-09-30T00:00:00"/>
    <s v="6423VP"/>
    <s v="2421VP"/>
    <n v="30492564.75"/>
    <n v="0"/>
    <n v="30.49256475"/>
    <x v="8"/>
    <x v="0"/>
    <s v="6423VP"/>
    <s v="6423"/>
    <s v="642"/>
    <s v="VP"/>
    <x v="2"/>
    <x v="0"/>
    <x v="0"/>
    <b v="1"/>
    <x v="2"/>
    <x v="2"/>
  </r>
  <r>
    <d v="2016-09-30T00:00:00"/>
    <s v="6423CN"/>
    <s v="2423CN"/>
    <n v="27082372.5"/>
    <n v="0"/>
    <n v="27.082372500000002"/>
    <x v="8"/>
    <x v="0"/>
    <s v="6423CN"/>
    <s v="6423"/>
    <s v="642"/>
    <s v="CN"/>
    <x v="2"/>
    <x v="1"/>
    <x v="0"/>
    <b v="1"/>
    <x v="2"/>
    <x v="2"/>
  </r>
  <r>
    <d v="2016-09-30T00:00:00"/>
    <s v="6423VP"/>
    <s v="2422VP"/>
    <n v="26782274.25"/>
    <n v="0"/>
    <n v="26.78227425"/>
    <x v="8"/>
    <x v="0"/>
    <s v="6423VP"/>
    <s v="6423"/>
    <s v="642"/>
    <s v="VP"/>
    <x v="2"/>
    <x v="0"/>
    <x v="0"/>
    <b v="1"/>
    <x v="2"/>
    <x v="2"/>
  </r>
  <r>
    <d v="2016-09-30T00:00:00"/>
    <s v="6426VP"/>
    <s v="331VP"/>
    <n v="25555500"/>
    <n v="0"/>
    <n v="25.555499999999999"/>
    <x v="8"/>
    <x v="0"/>
    <s v="6426VP"/>
    <s v="6426"/>
    <s v="642"/>
    <s v="VP"/>
    <x v="5"/>
    <x v="0"/>
    <x v="0"/>
    <b v="1"/>
    <x v="2"/>
    <x v="5"/>
  </r>
  <r>
    <d v="2016-09-30T00:00:00"/>
    <s v="6425CN"/>
    <s v="2424CN"/>
    <n v="25348124.25"/>
    <n v="0"/>
    <n v="25.348124250000001"/>
    <x v="8"/>
    <x v="0"/>
    <s v="6425CN"/>
    <s v="6425"/>
    <s v="642"/>
    <s v="CN"/>
    <x v="3"/>
    <x v="1"/>
    <x v="0"/>
    <b v="1"/>
    <x v="2"/>
    <x v="3"/>
  </r>
  <r>
    <d v="2016-09-30T00:00:00"/>
    <s v="6421TN"/>
    <s v="331VP"/>
    <n v="24152625"/>
    <n v="0"/>
    <n v="24.152625"/>
    <x v="8"/>
    <x v="0"/>
    <s v="6421TN"/>
    <s v="6421"/>
    <s v="642"/>
    <s v="PV"/>
    <x v="0"/>
    <x v="2"/>
    <x v="0"/>
    <b v="1"/>
    <x v="2"/>
    <x v="0"/>
  </r>
  <r>
    <d v="2016-09-30T00:00:00"/>
    <s v="64282"/>
    <s v="1111CN"/>
    <n v="21375000"/>
    <n v="0"/>
    <n v="21.375"/>
    <x v="8"/>
    <x v="0"/>
    <s v="6428CQ"/>
    <s v="6428"/>
    <s v="642"/>
    <s v="CH2"/>
    <x v="6"/>
    <x v="5"/>
    <x v="1"/>
    <b v="0"/>
    <x v="2"/>
    <x v="6"/>
  </r>
  <r>
    <d v="2016-09-30T00:00:00"/>
    <s v="6423CN"/>
    <s v="2424CN"/>
    <n v="18749999.25"/>
    <n v="0"/>
    <n v="18.749999249999998"/>
    <x v="8"/>
    <x v="0"/>
    <s v="6423CN"/>
    <s v="6423"/>
    <s v="642"/>
    <s v="CN"/>
    <x v="2"/>
    <x v="1"/>
    <x v="0"/>
    <b v="1"/>
    <x v="2"/>
    <x v="2"/>
  </r>
  <r>
    <d v="2016-09-30T00:00:00"/>
    <s v="6424PV"/>
    <s v="2141VP"/>
    <n v="17320875.75"/>
    <n v="0"/>
    <n v="17.320875749999999"/>
    <x v="8"/>
    <x v="0"/>
    <s v="6424PV"/>
    <s v="6424"/>
    <s v="642"/>
    <s v="PV"/>
    <x v="7"/>
    <x v="2"/>
    <x v="0"/>
    <b v="1"/>
    <x v="2"/>
    <x v="7"/>
  </r>
  <r>
    <d v="2016-09-30T00:00:00"/>
    <s v="6422VP"/>
    <s v="1561VP"/>
    <n v="16255548.157500001"/>
    <n v="0"/>
    <n v="16.255548157500002"/>
    <x v="8"/>
    <x v="0"/>
    <s v="6422VP"/>
    <s v="6422"/>
    <s v="642"/>
    <s v="VP"/>
    <x v="8"/>
    <x v="0"/>
    <x v="0"/>
    <b v="1"/>
    <x v="2"/>
    <x v="8"/>
  </r>
  <r>
    <d v="2016-09-30T00:00:00"/>
    <s v="6425CN"/>
    <s v="1111CN"/>
    <n v="16194402"/>
    <n v="0"/>
    <n v="16.194402"/>
    <x v="8"/>
    <x v="0"/>
    <s v="6425CN"/>
    <s v="6425"/>
    <s v="642"/>
    <s v="CN"/>
    <x v="3"/>
    <x v="1"/>
    <x v="0"/>
    <b v="1"/>
    <x v="2"/>
    <x v="3"/>
  </r>
  <r>
    <d v="2016-09-30T00:00:00"/>
    <s v="6424VP"/>
    <s v="2141VP"/>
    <n v="14852063.25"/>
    <n v="0"/>
    <n v="14.85206325"/>
    <x v="8"/>
    <x v="0"/>
    <s v="6424VP"/>
    <s v="6424"/>
    <s v="642"/>
    <s v="VP"/>
    <x v="7"/>
    <x v="0"/>
    <x v="0"/>
    <b v="1"/>
    <x v="2"/>
    <x v="7"/>
  </r>
  <r>
    <d v="2016-09-30T00:00:00"/>
    <s v="6426CN"/>
    <s v="1111CN"/>
    <n v="12739950"/>
    <n v="0"/>
    <n v="12.73995"/>
    <x v="8"/>
    <x v="0"/>
    <s v="6426CN"/>
    <s v="6426"/>
    <s v="642"/>
    <s v="CN"/>
    <x v="5"/>
    <x v="1"/>
    <x v="0"/>
    <b v="1"/>
    <x v="2"/>
    <x v="5"/>
  </r>
  <r>
    <d v="2016-09-30T00:00:00"/>
    <s v="6425VP"/>
    <s v="331VP"/>
    <n v="10426500"/>
    <n v="0"/>
    <n v="10.426500000000001"/>
    <x v="8"/>
    <x v="0"/>
    <s v="6425VP"/>
    <s v="6425"/>
    <s v="642"/>
    <s v="VP"/>
    <x v="3"/>
    <x v="0"/>
    <x v="0"/>
    <b v="1"/>
    <x v="2"/>
    <x v="3"/>
  </r>
  <r>
    <d v="2016-09-30T00:00:00"/>
    <s v="6423CN"/>
    <s v="1111CN"/>
    <n v="9841500"/>
    <n v="0"/>
    <n v="9.8414999999999999"/>
    <x v="8"/>
    <x v="0"/>
    <s v="6423CN"/>
    <s v="6423"/>
    <s v="642"/>
    <s v="CN"/>
    <x v="2"/>
    <x v="1"/>
    <x v="0"/>
    <b v="1"/>
    <x v="2"/>
    <x v="2"/>
  </r>
  <r>
    <d v="2016-09-30T00:00:00"/>
    <s v="6429CN"/>
    <s v="2424CN"/>
    <n v="7798617"/>
    <n v="0"/>
    <n v="7.7986170000000001"/>
    <x v="8"/>
    <x v="0"/>
    <s v="6429CN"/>
    <s v="6429"/>
    <s v="642"/>
    <s v="CN"/>
    <x v="4"/>
    <x v="1"/>
    <x v="0"/>
    <b v="1"/>
    <x v="2"/>
    <x v="4"/>
  </r>
  <r>
    <d v="2016-09-30T00:00:00"/>
    <s v="6426PV"/>
    <s v="331VP"/>
    <n v="7033500"/>
    <n v="0"/>
    <n v="7.0335000000000001"/>
    <x v="8"/>
    <x v="0"/>
    <s v="6426PV"/>
    <s v="6426"/>
    <s v="642"/>
    <s v="PV"/>
    <x v="5"/>
    <x v="2"/>
    <x v="0"/>
    <b v="1"/>
    <x v="2"/>
    <x v="5"/>
  </r>
  <r>
    <d v="2016-09-30T00:00:00"/>
    <s v="6423VP"/>
    <s v="1111_VP"/>
    <n v="6682500"/>
    <n v="0"/>
    <n v="6.6825000000000001"/>
    <x v="8"/>
    <x v="0"/>
    <s v="6423VP"/>
    <s v="6423"/>
    <s v="642"/>
    <s v="VP"/>
    <x v="2"/>
    <x v="0"/>
    <x v="0"/>
    <b v="1"/>
    <x v="2"/>
    <x v="2"/>
  </r>
  <r>
    <d v="2016-09-30T00:00:00"/>
    <s v="6423PV"/>
    <s v="2422VP"/>
    <n v="3830062.5"/>
    <n v="0"/>
    <n v="3.8300624999999999"/>
    <x v="8"/>
    <x v="0"/>
    <s v="6423PV"/>
    <s v="6423"/>
    <s v="642"/>
    <s v="PV"/>
    <x v="2"/>
    <x v="2"/>
    <x v="0"/>
    <b v="1"/>
    <x v="2"/>
    <x v="2"/>
  </r>
  <r>
    <d v="2016-09-30T00:00:00"/>
    <s v="6429PV"/>
    <s v="331VP"/>
    <n v="3109500"/>
    <n v="0"/>
    <n v="3.1095000000000002"/>
    <x v="8"/>
    <x v="0"/>
    <s v="6429PV"/>
    <s v="6429"/>
    <s v="642"/>
    <s v="PV"/>
    <x v="4"/>
    <x v="2"/>
    <x v="0"/>
    <b v="1"/>
    <x v="2"/>
    <x v="4"/>
  </r>
  <r>
    <d v="2016-09-30T00:00:00"/>
    <s v="6429CN"/>
    <s v="1111CN"/>
    <n v="2801250"/>
    <n v="0"/>
    <n v="2.80125"/>
    <x v="8"/>
    <x v="0"/>
    <s v="6429CN"/>
    <s v="6429"/>
    <s v="642"/>
    <s v="CN"/>
    <x v="4"/>
    <x v="1"/>
    <x v="0"/>
    <b v="1"/>
    <x v="2"/>
    <x v="4"/>
  </r>
  <r>
    <d v="2016-09-30T00:00:00"/>
    <s v="6426CN"/>
    <s v="1368CN"/>
    <n v="2187414"/>
    <n v="0"/>
    <n v="2.187414"/>
    <x v="8"/>
    <x v="0"/>
    <s v="6426CN"/>
    <s v="6426"/>
    <s v="642"/>
    <s v="CN"/>
    <x v="5"/>
    <x v="1"/>
    <x v="0"/>
    <b v="1"/>
    <x v="2"/>
    <x v="5"/>
  </r>
  <r>
    <d v="2016-09-30T00:00:00"/>
    <s v="6429CN"/>
    <s v="141CN"/>
    <n v="1080000"/>
    <n v="0"/>
    <n v="1.08"/>
    <x v="8"/>
    <x v="0"/>
    <s v="6429CN"/>
    <s v="6429"/>
    <s v="642"/>
    <s v="CN"/>
    <x v="4"/>
    <x v="1"/>
    <x v="0"/>
    <b v="1"/>
    <x v="2"/>
    <x v="4"/>
  </r>
  <r>
    <d v="2016-09-30T00:00:00"/>
    <s v="6423PV"/>
    <s v="331VP"/>
    <n v="697500"/>
    <n v="0"/>
    <n v="0.69750000000000001"/>
    <x v="8"/>
    <x v="0"/>
    <s v="6423PV"/>
    <s v="6423"/>
    <s v="642"/>
    <s v="PV"/>
    <x v="2"/>
    <x v="2"/>
    <x v="0"/>
    <b v="1"/>
    <x v="2"/>
    <x v="2"/>
  </r>
  <r>
    <d v="2016-09-30T00:00:00"/>
    <s v="6429VP"/>
    <s v="11211VP"/>
    <n v="247500"/>
    <n v="0"/>
    <n v="0.2475"/>
    <x v="8"/>
    <x v="0"/>
    <s v="6429VP"/>
    <s v="6429"/>
    <s v="642"/>
    <s v="VP"/>
    <x v="4"/>
    <x v="0"/>
    <x v="0"/>
    <b v="1"/>
    <x v="2"/>
    <x v="4"/>
  </r>
  <r>
    <d v="2016-09-30T00:00:00"/>
    <s v="6429CN"/>
    <s v="11221"/>
    <n v="143550"/>
    <n v="0"/>
    <n v="0.14355000000000001"/>
    <x v="8"/>
    <x v="0"/>
    <s v="6429CN"/>
    <s v="6429"/>
    <s v="642"/>
    <s v="CN"/>
    <x v="4"/>
    <x v="1"/>
    <x v="0"/>
    <b v="1"/>
    <x v="2"/>
    <x v="4"/>
  </r>
  <r>
    <d v="2016-09-30T00:00:00"/>
    <s v="6429VP"/>
    <s v="11212"/>
    <n v="100280.25"/>
    <n v="0"/>
    <n v="0.10028025"/>
    <x v="8"/>
    <x v="0"/>
    <s v="6429VP"/>
    <s v="6429"/>
    <s v="642"/>
    <s v="VP"/>
    <x v="4"/>
    <x v="0"/>
    <x v="0"/>
    <b v="1"/>
    <x v="2"/>
    <x v="4"/>
  </r>
  <r>
    <d v="2016-10-31T00:00:00"/>
    <s v="6421VP"/>
    <s v="3341VP"/>
    <n v="340931139.75"/>
    <n v="0"/>
    <n v="340.93113975"/>
    <x v="9"/>
    <x v="0"/>
    <s v="6421VP"/>
    <s v="6421"/>
    <s v="642"/>
    <s v="VP"/>
    <x v="0"/>
    <x v="0"/>
    <x v="0"/>
    <b v="1"/>
    <x v="3"/>
    <x v="0"/>
  </r>
  <r>
    <d v="2016-10-31T00:00:00"/>
    <s v="6421CN"/>
    <s v="3341CN"/>
    <n v="273490409.25"/>
    <n v="0"/>
    <n v="273.49040925000003"/>
    <x v="9"/>
    <x v="0"/>
    <s v="6421CN"/>
    <s v="6421"/>
    <s v="642"/>
    <s v="CN"/>
    <x v="0"/>
    <x v="1"/>
    <x v="0"/>
    <b v="1"/>
    <x v="3"/>
    <x v="0"/>
  </r>
  <r>
    <d v="2016-10-31T00:00:00"/>
    <s v="6427CN"/>
    <s v="2424CN"/>
    <n v="90517500"/>
    <n v="0"/>
    <n v="90.517499999999998"/>
    <x v="9"/>
    <x v="0"/>
    <s v="6427CN"/>
    <s v="6427"/>
    <s v="642"/>
    <s v="CN"/>
    <x v="1"/>
    <x v="1"/>
    <x v="0"/>
    <b v="1"/>
    <x v="3"/>
    <x v="1"/>
  </r>
  <r>
    <d v="2016-10-31T00:00:00"/>
    <s v="6421TN"/>
    <s v="1111_VP"/>
    <n v="88616250"/>
    <n v="0"/>
    <n v="88.616249999999994"/>
    <x v="9"/>
    <x v="0"/>
    <s v="6421TN"/>
    <s v="6421"/>
    <s v="642"/>
    <s v="PV"/>
    <x v="0"/>
    <x v="2"/>
    <x v="0"/>
    <b v="1"/>
    <x v="3"/>
    <x v="0"/>
  </r>
  <r>
    <d v="2016-10-31T00:00:00"/>
    <s v="6427VP"/>
    <s v="331VP"/>
    <n v="80787375"/>
    <n v="0"/>
    <n v="80.787374999999997"/>
    <x v="9"/>
    <x v="0"/>
    <s v="6427VP"/>
    <s v="6427"/>
    <s v="642"/>
    <s v="VP"/>
    <x v="1"/>
    <x v="0"/>
    <x v="0"/>
    <b v="1"/>
    <x v="3"/>
    <x v="1"/>
  </r>
  <r>
    <d v="2016-10-31T00:00:00"/>
    <s v="6423VP"/>
    <s v="2422VP"/>
    <n v="74566649.25"/>
    <n v="0"/>
    <n v="74.566649249999998"/>
    <x v="9"/>
    <x v="0"/>
    <s v="6423VP"/>
    <s v="6423"/>
    <s v="642"/>
    <s v="VP"/>
    <x v="2"/>
    <x v="0"/>
    <x v="0"/>
    <b v="1"/>
    <x v="3"/>
    <x v="2"/>
  </r>
  <r>
    <d v="2016-10-31T00:00:00"/>
    <s v="6425VP"/>
    <s v="1368VP"/>
    <n v="71835774.75"/>
    <n v="0"/>
    <n v="71.835774749999999"/>
    <x v="9"/>
    <x v="0"/>
    <s v="6425VP"/>
    <s v="6425"/>
    <s v="642"/>
    <s v="VP"/>
    <x v="3"/>
    <x v="0"/>
    <x v="0"/>
    <b v="1"/>
    <x v="3"/>
    <x v="3"/>
  </r>
  <r>
    <d v="2016-10-31T00:00:00"/>
    <s v="6427PV"/>
    <s v="331VP"/>
    <n v="52153875"/>
    <n v="0"/>
    <n v="52.153874999999999"/>
    <x v="9"/>
    <x v="0"/>
    <s v="6427PV"/>
    <s v="6427"/>
    <s v="642"/>
    <s v="PV"/>
    <x v="1"/>
    <x v="2"/>
    <x v="0"/>
    <b v="1"/>
    <x v="3"/>
    <x v="1"/>
  </r>
  <r>
    <d v="2016-10-31T00:00:00"/>
    <s v="6429VP"/>
    <s v="2422VP"/>
    <n v="42365625.75"/>
    <n v="0"/>
    <n v="42.36562575"/>
    <x v="9"/>
    <x v="0"/>
    <s v="6429VP"/>
    <s v="6429"/>
    <s v="642"/>
    <s v="VP"/>
    <x v="4"/>
    <x v="0"/>
    <x v="0"/>
    <b v="1"/>
    <x v="3"/>
    <x v="4"/>
  </r>
  <r>
    <d v="2016-10-31T00:00:00"/>
    <s v="6425CN"/>
    <s v="1111CN"/>
    <n v="40725024.75"/>
    <n v="0"/>
    <n v="40.725024750000003"/>
    <x v="9"/>
    <x v="0"/>
    <s v="6425CN"/>
    <s v="6425"/>
    <s v="642"/>
    <s v="CN"/>
    <x v="3"/>
    <x v="1"/>
    <x v="0"/>
    <b v="1"/>
    <x v="3"/>
    <x v="3"/>
  </r>
  <r>
    <d v="2016-10-31T00:00:00"/>
    <s v="6426VP"/>
    <s v="331VP"/>
    <n v="40392000"/>
    <n v="0"/>
    <n v="40.392000000000003"/>
    <x v="9"/>
    <x v="0"/>
    <s v="6426VP"/>
    <s v="6426"/>
    <s v="642"/>
    <s v="VP"/>
    <x v="5"/>
    <x v="0"/>
    <x v="0"/>
    <b v="1"/>
    <x v="3"/>
    <x v="5"/>
  </r>
  <r>
    <d v="2016-10-31T00:00:00"/>
    <s v="6429VP"/>
    <s v="331VP"/>
    <n v="37715265"/>
    <n v="0"/>
    <n v="37.715265000000002"/>
    <x v="9"/>
    <x v="0"/>
    <s v="6429VP"/>
    <s v="6429"/>
    <s v="642"/>
    <s v="VP"/>
    <x v="4"/>
    <x v="0"/>
    <x v="0"/>
    <b v="1"/>
    <x v="3"/>
    <x v="4"/>
  </r>
  <r>
    <d v="2016-10-31T00:00:00"/>
    <s v="6428CN"/>
    <s v="1368CN"/>
    <n v="36162000"/>
    <n v="0"/>
    <n v="36.161999999999999"/>
    <x v="9"/>
    <x v="0"/>
    <s v="6428CN"/>
    <s v="6428"/>
    <s v="642"/>
    <s v="CN"/>
    <x v="6"/>
    <x v="1"/>
    <x v="0"/>
    <b v="1"/>
    <x v="3"/>
    <x v="6"/>
  </r>
  <r>
    <d v="2016-10-31T00:00:00"/>
    <s v="6423VP"/>
    <s v="1111_VP"/>
    <n v="34029000"/>
    <n v="0"/>
    <n v="34.029000000000003"/>
    <x v="9"/>
    <x v="0"/>
    <s v="6423VP"/>
    <s v="6423"/>
    <s v="642"/>
    <s v="VP"/>
    <x v="2"/>
    <x v="0"/>
    <x v="0"/>
    <b v="1"/>
    <x v="3"/>
    <x v="2"/>
  </r>
  <r>
    <d v="2016-10-31T00:00:00"/>
    <s v="6423VP"/>
    <s v="2421VP"/>
    <n v="33515723.25"/>
    <n v="0"/>
    <n v="33.515723250000001"/>
    <x v="9"/>
    <x v="0"/>
    <s v="6423VP"/>
    <s v="6423"/>
    <s v="642"/>
    <s v="VP"/>
    <x v="2"/>
    <x v="0"/>
    <x v="0"/>
    <b v="1"/>
    <x v="3"/>
    <x v="2"/>
  </r>
  <r>
    <d v="2016-10-31T00:00:00"/>
    <s v="6425CN"/>
    <s v="11221"/>
    <n v="31110750"/>
    <n v="0"/>
    <n v="31.110749999999999"/>
    <x v="9"/>
    <x v="0"/>
    <s v="6425CN"/>
    <s v="6425"/>
    <s v="642"/>
    <s v="CN"/>
    <x v="3"/>
    <x v="1"/>
    <x v="0"/>
    <b v="1"/>
    <x v="3"/>
    <x v="3"/>
  </r>
  <r>
    <d v="2016-10-31T00:00:00"/>
    <s v="6423CN"/>
    <s v="2423CN"/>
    <n v="29495497.5"/>
    <n v="0"/>
    <n v="29.495497499999999"/>
    <x v="9"/>
    <x v="0"/>
    <s v="6423CN"/>
    <s v="6423"/>
    <s v="642"/>
    <s v="CN"/>
    <x v="2"/>
    <x v="1"/>
    <x v="0"/>
    <b v="1"/>
    <x v="3"/>
    <x v="2"/>
  </r>
  <r>
    <d v="2016-10-31T00:00:00"/>
    <s v="6425CN"/>
    <s v="2424CN"/>
    <n v="25348124.25"/>
    <n v="0"/>
    <n v="25.348124250000001"/>
    <x v="9"/>
    <x v="0"/>
    <s v="6425CN"/>
    <s v="6425"/>
    <s v="642"/>
    <s v="CN"/>
    <x v="3"/>
    <x v="1"/>
    <x v="0"/>
    <b v="1"/>
    <x v="3"/>
    <x v="3"/>
  </r>
  <r>
    <d v="2016-10-31T00:00:00"/>
    <s v="6428VP"/>
    <s v="331VP"/>
    <n v="22250250"/>
    <n v="0"/>
    <n v="22.250250000000001"/>
    <x v="9"/>
    <x v="0"/>
    <s v="6428VP"/>
    <s v="6428"/>
    <s v="642"/>
    <s v="VP"/>
    <x v="6"/>
    <x v="0"/>
    <x v="0"/>
    <b v="1"/>
    <x v="3"/>
    <x v="6"/>
  </r>
  <r>
    <d v="2016-10-31T00:00:00"/>
    <s v="6423CN"/>
    <s v="2424CN"/>
    <n v="18749999.25"/>
    <n v="0"/>
    <n v="18.749999249999998"/>
    <x v="9"/>
    <x v="0"/>
    <s v="6423CN"/>
    <s v="6423"/>
    <s v="642"/>
    <s v="CN"/>
    <x v="2"/>
    <x v="1"/>
    <x v="0"/>
    <b v="1"/>
    <x v="3"/>
    <x v="2"/>
  </r>
  <r>
    <d v="2016-10-31T00:00:00"/>
    <s v="6424PV"/>
    <s v="2141VP"/>
    <n v="17320875.75"/>
    <n v="0"/>
    <n v="17.320875749999999"/>
    <x v="9"/>
    <x v="0"/>
    <s v="6424PV"/>
    <s v="6424"/>
    <s v="642"/>
    <s v="PV"/>
    <x v="7"/>
    <x v="2"/>
    <x v="0"/>
    <b v="1"/>
    <x v="3"/>
    <x v="7"/>
  </r>
  <r>
    <d v="2016-10-31T00:00:00"/>
    <s v="6429VP"/>
    <s v="1111_VP"/>
    <n v="17100000"/>
    <n v="0"/>
    <n v="17.100000000000001"/>
    <x v="9"/>
    <x v="0"/>
    <s v="6429VP"/>
    <s v="6429"/>
    <s v="642"/>
    <s v="VP"/>
    <x v="4"/>
    <x v="0"/>
    <x v="0"/>
    <b v="1"/>
    <x v="3"/>
    <x v="4"/>
  </r>
  <r>
    <d v="2016-10-31T00:00:00"/>
    <s v="6429CN"/>
    <s v="1111CN"/>
    <n v="16209000"/>
    <n v="0"/>
    <n v="16.209"/>
    <x v="9"/>
    <x v="0"/>
    <s v="6429CN"/>
    <s v="6429"/>
    <s v="642"/>
    <s v="CN"/>
    <x v="4"/>
    <x v="1"/>
    <x v="0"/>
    <b v="1"/>
    <x v="3"/>
    <x v="4"/>
  </r>
  <r>
    <d v="2016-10-31T00:00:00"/>
    <s v="6424VP"/>
    <s v="2141VP"/>
    <n v="14852063.25"/>
    <n v="0"/>
    <n v="14.85206325"/>
    <x v="9"/>
    <x v="0"/>
    <s v="6424VP"/>
    <s v="6424"/>
    <s v="642"/>
    <s v="VP"/>
    <x v="7"/>
    <x v="0"/>
    <x v="0"/>
    <b v="1"/>
    <x v="3"/>
    <x v="7"/>
  </r>
  <r>
    <d v="2016-10-31T00:00:00"/>
    <s v="6429CN"/>
    <s v="1368CN"/>
    <n v="14445000"/>
    <n v="0"/>
    <n v="14.445"/>
    <x v="9"/>
    <x v="0"/>
    <s v="6429CN"/>
    <s v="6429"/>
    <s v="642"/>
    <s v="CN"/>
    <x v="4"/>
    <x v="1"/>
    <x v="0"/>
    <b v="1"/>
    <x v="3"/>
    <x v="4"/>
  </r>
  <r>
    <d v="2016-10-31T00:00:00"/>
    <s v="6428CN"/>
    <s v="1111CN"/>
    <n v="10925775"/>
    <n v="0"/>
    <n v="10.925775"/>
    <x v="9"/>
    <x v="0"/>
    <s v="6428CN"/>
    <s v="6428"/>
    <s v="642"/>
    <s v="CN"/>
    <x v="6"/>
    <x v="1"/>
    <x v="0"/>
    <b v="1"/>
    <x v="3"/>
    <x v="6"/>
  </r>
  <r>
    <d v="2016-10-31T00:00:00"/>
    <s v="6426CN"/>
    <s v="1111CN"/>
    <n v="9729000"/>
    <n v="0"/>
    <n v="9.7289999999999992"/>
    <x v="9"/>
    <x v="0"/>
    <s v="6426CN"/>
    <s v="6426"/>
    <s v="642"/>
    <s v="CN"/>
    <x v="5"/>
    <x v="1"/>
    <x v="0"/>
    <b v="1"/>
    <x v="3"/>
    <x v="5"/>
  </r>
  <r>
    <d v="2016-10-31T00:00:00"/>
    <s v="6428VP"/>
    <s v="1111_VP"/>
    <n v="8426250"/>
    <n v="0"/>
    <n v="8.4262499999999996"/>
    <x v="9"/>
    <x v="0"/>
    <s v="6428VP"/>
    <s v="6428"/>
    <s v="642"/>
    <s v="VP"/>
    <x v="6"/>
    <x v="0"/>
    <x v="0"/>
    <b v="1"/>
    <x v="3"/>
    <x v="6"/>
  </r>
  <r>
    <d v="2016-10-31T00:00:00"/>
    <s v="6429CN"/>
    <s v="2424CN"/>
    <n v="7798617"/>
    <n v="0"/>
    <n v="7.7986170000000001"/>
    <x v="9"/>
    <x v="0"/>
    <s v="6429CN"/>
    <s v="6429"/>
    <s v="642"/>
    <s v="CN"/>
    <x v="4"/>
    <x v="1"/>
    <x v="0"/>
    <b v="1"/>
    <x v="3"/>
    <x v="4"/>
  </r>
  <r>
    <d v="2016-10-31T00:00:00"/>
    <s v="6429PV"/>
    <s v="1111_VP"/>
    <n v="7357500"/>
    <n v="0"/>
    <n v="7.3574999999999999"/>
    <x v="9"/>
    <x v="0"/>
    <s v="6429PV"/>
    <s v="6429"/>
    <s v="642"/>
    <s v="PV"/>
    <x v="4"/>
    <x v="2"/>
    <x v="0"/>
    <b v="1"/>
    <x v="3"/>
    <x v="4"/>
  </r>
  <r>
    <d v="2016-10-31T00:00:00"/>
    <s v="6423CN"/>
    <s v="1111CN"/>
    <n v="6300000"/>
    <n v="0"/>
    <n v="6.3"/>
    <x v="9"/>
    <x v="0"/>
    <s v="6423CN"/>
    <s v="6423"/>
    <s v="642"/>
    <s v="CN"/>
    <x v="2"/>
    <x v="1"/>
    <x v="0"/>
    <b v="1"/>
    <x v="3"/>
    <x v="2"/>
  </r>
  <r>
    <d v="2016-10-31T00:00:00"/>
    <s v="6422VP"/>
    <s v="1561VP"/>
    <n v="5592451.5"/>
    <n v="0"/>
    <n v="5.5924515000000001"/>
    <x v="9"/>
    <x v="0"/>
    <s v="6422VP"/>
    <s v="6422"/>
    <s v="642"/>
    <s v="VP"/>
    <x v="8"/>
    <x v="0"/>
    <x v="0"/>
    <b v="1"/>
    <x v="3"/>
    <x v="8"/>
  </r>
  <r>
    <d v="2016-10-31T00:00:00"/>
    <s v="6421VP"/>
    <s v="3383VP"/>
    <n v="5561325"/>
    <n v="0"/>
    <n v="5.5613250000000001"/>
    <x v="9"/>
    <x v="0"/>
    <s v="6421VP"/>
    <s v="6421"/>
    <s v="642"/>
    <s v="VP"/>
    <x v="0"/>
    <x v="0"/>
    <x v="0"/>
    <b v="1"/>
    <x v="3"/>
    <x v="0"/>
  </r>
  <r>
    <d v="2016-10-31T00:00:00"/>
    <s v="6428VP"/>
    <s v="1368VP"/>
    <n v="5251275"/>
    <n v="0"/>
    <n v="5.2512749999999997"/>
    <x v="9"/>
    <x v="0"/>
    <s v="6428VP"/>
    <s v="6428"/>
    <s v="642"/>
    <s v="VP"/>
    <x v="6"/>
    <x v="0"/>
    <x v="0"/>
    <b v="1"/>
    <x v="3"/>
    <x v="6"/>
  </r>
  <r>
    <d v="2016-10-31T00:00:00"/>
    <s v="6423TD"/>
    <s v="2424CN"/>
    <n v="5159625.75"/>
    <n v="0"/>
    <n v="5.15962575"/>
    <x v="9"/>
    <x v="0"/>
    <s v="6423TD"/>
    <s v="6423"/>
    <s v="642"/>
    <s v="TD"/>
    <x v="2"/>
    <x v="3"/>
    <x v="0"/>
    <b v="1"/>
    <x v="3"/>
    <x v="2"/>
  </r>
  <r>
    <d v="2016-10-31T00:00:00"/>
    <s v="6426VP"/>
    <s v="1111_VP"/>
    <n v="4653000"/>
    <n v="0"/>
    <n v="4.6529999999999996"/>
    <x v="9"/>
    <x v="0"/>
    <s v="6426VP"/>
    <s v="6426"/>
    <s v="642"/>
    <s v="VP"/>
    <x v="5"/>
    <x v="0"/>
    <x v="0"/>
    <b v="1"/>
    <x v="3"/>
    <x v="5"/>
  </r>
  <r>
    <d v="2016-10-31T00:00:00"/>
    <s v="6423VP"/>
    <s v="141VP"/>
    <n v="4025250"/>
    <n v="0"/>
    <n v="4.0252499999999998"/>
    <x v="9"/>
    <x v="0"/>
    <s v="6423VP"/>
    <s v="6423"/>
    <s v="642"/>
    <s v="VP"/>
    <x v="2"/>
    <x v="0"/>
    <x v="0"/>
    <b v="1"/>
    <x v="3"/>
    <x v="2"/>
  </r>
  <r>
    <d v="2016-10-31T00:00:00"/>
    <s v="6423PV"/>
    <s v="2422VP"/>
    <n v="3830062.5"/>
    <n v="0"/>
    <n v="3.8300624999999999"/>
    <x v="9"/>
    <x v="0"/>
    <s v="6423PV"/>
    <s v="6423"/>
    <s v="642"/>
    <s v="PV"/>
    <x v="2"/>
    <x v="2"/>
    <x v="0"/>
    <b v="1"/>
    <x v="3"/>
    <x v="2"/>
  </r>
  <r>
    <d v="2016-10-31T00:00:00"/>
    <s v="6429CN"/>
    <s v="1111CQ"/>
    <n v="1829414.25"/>
    <n v="0"/>
    <n v="1.8294142499999999"/>
    <x v="9"/>
    <x v="0"/>
    <s v="6429CN"/>
    <s v="6429"/>
    <s v="642"/>
    <s v="CN"/>
    <x v="4"/>
    <x v="1"/>
    <x v="0"/>
    <b v="1"/>
    <x v="3"/>
    <x v="4"/>
  </r>
  <r>
    <d v="2016-10-31T00:00:00"/>
    <s v="6423PV"/>
    <s v="1111_VP"/>
    <n v="1617750"/>
    <n v="0"/>
    <n v="1.61775"/>
    <x v="9"/>
    <x v="0"/>
    <s v="6423PV"/>
    <s v="6423"/>
    <s v="642"/>
    <s v="PV"/>
    <x v="2"/>
    <x v="2"/>
    <x v="0"/>
    <b v="1"/>
    <x v="3"/>
    <x v="2"/>
  </r>
  <r>
    <d v="2016-10-31T00:00:00"/>
    <s v="6426CN"/>
    <s v="1368CN"/>
    <n v="1376925.75"/>
    <n v="0"/>
    <n v="1.3769257500000001"/>
    <x v="9"/>
    <x v="0"/>
    <s v="6426CN"/>
    <s v="6426"/>
    <s v="642"/>
    <s v="CN"/>
    <x v="5"/>
    <x v="1"/>
    <x v="0"/>
    <b v="1"/>
    <x v="3"/>
    <x v="5"/>
  </r>
  <r>
    <d v="2016-10-31T00:00:00"/>
    <s v="6429CN"/>
    <s v="11222"/>
    <n v="376335"/>
    <n v="0"/>
    <n v="0.37633499999999998"/>
    <x v="9"/>
    <x v="0"/>
    <s v="6429CN"/>
    <s v="6429"/>
    <s v="642"/>
    <s v="CN"/>
    <x v="4"/>
    <x v="1"/>
    <x v="0"/>
    <b v="1"/>
    <x v="3"/>
    <x v="4"/>
  </r>
  <r>
    <d v="2016-10-31T00:00:00"/>
    <s v="6429VP"/>
    <s v="11212"/>
    <n v="318037.5"/>
    <n v="0"/>
    <n v="0.31803749999999997"/>
    <x v="9"/>
    <x v="0"/>
    <s v="6429VP"/>
    <s v="6429"/>
    <s v="642"/>
    <s v="VP"/>
    <x v="4"/>
    <x v="0"/>
    <x v="0"/>
    <b v="1"/>
    <x v="3"/>
    <x v="4"/>
  </r>
  <r>
    <d v="2016-10-31T00:00:00"/>
    <s v="6429CN"/>
    <s v="11212CN"/>
    <n v="297000"/>
    <n v="0"/>
    <n v="0.29699999999999999"/>
    <x v="9"/>
    <x v="0"/>
    <s v="6429CN"/>
    <s v="6429"/>
    <s v="642"/>
    <s v="CN"/>
    <x v="4"/>
    <x v="1"/>
    <x v="0"/>
    <b v="1"/>
    <x v="3"/>
    <x v="4"/>
  </r>
  <r>
    <d v="2016-10-31T00:00:00"/>
    <s v="6429VP"/>
    <s v="11211VP"/>
    <n v="148500"/>
    <n v="0"/>
    <n v="0.14849999999999999"/>
    <x v="9"/>
    <x v="0"/>
    <s v="6429VP"/>
    <s v="6429"/>
    <s v="642"/>
    <s v="VP"/>
    <x v="4"/>
    <x v="0"/>
    <x v="0"/>
    <b v="1"/>
    <x v="3"/>
    <x v="4"/>
  </r>
  <r>
    <d v="2016-10-31T00:00:00"/>
    <s v="6429CN"/>
    <s v="11221"/>
    <n v="103950"/>
    <n v="0"/>
    <n v="0.10395"/>
    <x v="9"/>
    <x v="0"/>
    <s v="6429CN"/>
    <s v="6429"/>
    <s v="642"/>
    <s v="CN"/>
    <x v="4"/>
    <x v="1"/>
    <x v="0"/>
    <b v="1"/>
    <x v="3"/>
    <x v="4"/>
  </r>
  <r>
    <d v="2016-11-30T00:00:00"/>
    <s v="6421VP"/>
    <s v="3341VP"/>
    <n v="410219295.75"/>
    <n v="0"/>
    <n v="410.21929575000001"/>
    <x v="10"/>
    <x v="0"/>
    <s v="6421VP"/>
    <s v="6421"/>
    <s v="642"/>
    <s v="VP"/>
    <x v="0"/>
    <x v="0"/>
    <x v="0"/>
    <b v="1"/>
    <x v="3"/>
    <x v="0"/>
  </r>
  <r>
    <d v="2016-11-30T00:00:00"/>
    <s v="6429VP"/>
    <s v="1111_VP"/>
    <n v="341440425"/>
    <n v="0"/>
    <n v="341.440425"/>
    <x v="10"/>
    <x v="0"/>
    <s v="6429VP"/>
    <s v="6429"/>
    <s v="642"/>
    <s v="VP"/>
    <x v="4"/>
    <x v="0"/>
    <x v="0"/>
    <b v="1"/>
    <x v="3"/>
    <x v="4"/>
  </r>
  <r>
    <d v="2016-11-30T00:00:00"/>
    <s v="6421CN"/>
    <s v="3341CN"/>
    <n v="275710086"/>
    <n v="0"/>
    <n v="275.71008599999999"/>
    <x v="10"/>
    <x v="0"/>
    <s v="6421CN"/>
    <s v="6421"/>
    <s v="642"/>
    <s v="CN"/>
    <x v="0"/>
    <x v="1"/>
    <x v="0"/>
    <b v="1"/>
    <x v="3"/>
    <x v="0"/>
  </r>
  <r>
    <d v="2016-11-30T00:00:00"/>
    <s v="6427CN"/>
    <s v="2424CN"/>
    <n v="90517500"/>
    <n v="0"/>
    <n v="90.517499999999998"/>
    <x v="10"/>
    <x v="0"/>
    <s v="6427CN"/>
    <s v="6427"/>
    <s v="642"/>
    <s v="CN"/>
    <x v="1"/>
    <x v="1"/>
    <x v="0"/>
    <b v="1"/>
    <x v="3"/>
    <x v="1"/>
  </r>
  <r>
    <d v="2016-11-30T00:00:00"/>
    <s v="6429TD"/>
    <s v="1368CN"/>
    <n v="88694887.5"/>
    <n v="0"/>
    <n v="88.694887499999993"/>
    <x v="10"/>
    <x v="0"/>
    <s v="6429TD"/>
    <s v="6429"/>
    <s v="642"/>
    <s v="TD"/>
    <x v="4"/>
    <x v="3"/>
    <x v="0"/>
    <b v="1"/>
    <x v="3"/>
    <x v="4"/>
  </r>
  <r>
    <d v="2016-11-30T00:00:00"/>
    <s v="6427VP"/>
    <s v="331VP"/>
    <n v="80787375"/>
    <n v="0"/>
    <n v="80.787374999999997"/>
    <x v="10"/>
    <x v="0"/>
    <s v="6427VP"/>
    <s v="6427"/>
    <s v="642"/>
    <s v="VP"/>
    <x v="1"/>
    <x v="0"/>
    <x v="0"/>
    <b v="1"/>
    <x v="3"/>
    <x v="1"/>
  </r>
  <r>
    <d v="2016-11-30T00:00:00"/>
    <s v="6423VP"/>
    <s v="2422VP"/>
    <n v="74566649.25"/>
    <n v="0"/>
    <n v="74.566649249999998"/>
    <x v="10"/>
    <x v="0"/>
    <s v="6423VP"/>
    <s v="6423"/>
    <s v="642"/>
    <s v="VP"/>
    <x v="2"/>
    <x v="0"/>
    <x v="0"/>
    <b v="1"/>
    <x v="3"/>
    <x v="2"/>
  </r>
  <r>
    <d v="2016-11-30T00:00:00"/>
    <s v="6423CN"/>
    <s v="2423CN"/>
    <n v="71193172.5"/>
    <n v="0"/>
    <n v="71.193172500000003"/>
    <x v="10"/>
    <x v="0"/>
    <s v="6423CN"/>
    <s v="6423"/>
    <s v="642"/>
    <s v="CN"/>
    <x v="2"/>
    <x v="1"/>
    <x v="0"/>
    <b v="1"/>
    <x v="3"/>
    <x v="2"/>
  </r>
  <r>
    <d v="2016-11-30T00:00:00"/>
    <s v="6421TN"/>
    <s v="1111_VP"/>
    <n v="56099250"/>
    <n v="0"/>
    <n v="56.099249999999998"/>
    <x v="10"/>
    <x v="0"/>
    <s v="6421TN"/>
    <s v="6421"/>
    <s v="642"/>
    <s v="PV"/>
    <x v="0"/>
    <x v="2"/>
    <x v="0"/>
    <b v="1"/>
    <x v="3"/>
    <x v="0"/>
  </r>
  <r>
    <d v="2016-11-30T00:00:00"/>
    <s v="6429PV"/>
    <s v="331VP"/>
    <n v="55240425"/>
    <n v="0"/>
    <n v="55.240425000000002"/>
    <x v="10"/>
    <x v="0"/>
    <s v="6429PV"/>
    <s v="6429"/>
    <s v="642"/>
    <s v="PV"/>
    <x v="4"/>
    <x v="2"/>
    <x v="0"/>
    <b v="1"/>
    <x v="3"/>
    <x v="4"/>
  </r>
  <r>
    <d v="2016-11-30T00:00:00"/>
    <s v="6427PV"/>
    <s v="331VP"/>
    <n v="52153875"/>
    <n v="0"/>
    <n v="52.153874999999999"/>
    <x v="10"/>
    <x v="0"/>
    <s v="6427PV"/>
    <s v="6427"/>
    <s v="642"/>
    <s v="PV"/>
    <x v="1"/>
    <x v="2"/>
    <x v="0"/>
    <b v="1"/>
    <x v="3"/>
    <x v="1"/>
  </r>
  <r>
    <d v="2016-11-30T00:00:00"/>
    <s v="6429VP"/>
    <s v="2422VP"/>
    <n v="42365625.75"/>
    <n v="0"/>
    <n v="42.36562575"/>
    <x v="10"/>
    <x v="0"/>
    <s v="6429VP"/>
    <s v="6429"/>
    <s v="642"/>
    <s v="VP"/>
    <x v="4"/>
    <x v="0"/>
    <x v="0"/>
    <b v="1"/>
    <x v="3"/>
    <x v="4"/>
  </r>
  <r>
    <d v="2016-11-30T00:00:00"/>
    <s v="6429VP"/>
    <s v="331VP"/>
    <n v="40678845.75"/>
    <n v="0"/>
    <n v="40.678845750000001"/>
    <x v="10"/>
    <x v="0"/>
    <s v="6429VP"/>
    <s v="6429"/>
    <s v="642"/>
    <s v="VP"/>
    <x v="4"/>
    <x v="0"/>
    <x v="0"/>
    <b v="1"/>
    <x v="3"/>
    <x v="4"/>
  </r>
  <r>
    <d v="2016-11-30T00:00:00"/>
    <s v="6423VP"/>
    <s v="2421VP"/>
    <n v="40331349"/>
    <n v="0"/>
    <n v="40.331349000000003"/>
    <x v="10"/>
    <x v="0"/>
    <s v="6423VP"/>
    <s v="6423"/>
    <s v="642"/>
    <s v="VP"/>
    <x v="2"/>
    <x v="0"/>
    <x v="0"/>
    <b v="1"/>
    <x v="3"/>
    <x v="2"/>
  </r>
  <r>
    <d v="2016-11-30T00:00:00"/>
    <s v="6428VP"/>
    <s v="331VP"/>
    <n v="31435875"/>
    <n v="0"/>
    <n v="31.435874999999999"/>
    <x v="10"/>
    <x v="0"/>
    <s v="6428VP"/>
    <s v="6428"/>
    <s v="642"/>
    <s v="VP"/>
    <x v="6"/>
    <x v="0"/>
    <x v="0"/>
    <b v="1"/>
    <x v="3"/>
    <x v="6"/>
  </r>
  <r>
    <d v="2016-11-30T00:00:00"/>
    <s v="6428VP"/>
    <s v="1111_VP"/>
    <n v="30323250"/>
    <n v="0"/>
    <n v="30.323250000000002"/>
    <x v="10"/>
    <x v="0"/>
    <s v="6428VP"/>
    <s v="6428"/>
    <s v="642"/>
    <s v="VP"/>
    <x v="6"/>
    <x v="0"/>
    <x v="0"/>
    <b v="1"/>
    <x v="3"/>
    <x v="6"/>
  </r>
  <r>
    <d v="2016-11-30T00:00:00"/>
    <s v="6428CN"/>
    <s v="1368CN"/>
    <n v="28125000"/>
    <n v="0"/>
    <n v="28.125"/>
    <x v="10"/>
    <x v="0"/>
    <s v="6428CN"/>
    <s v="6428"/>
    <s v="642"/>
    <s v="CN"/>
    <x v="6"/>
    <x v="1"/>
    <x v="0"/>
    <b v="1"/>
    <x v="3"/>
    <x v="6"/>
  </r>
  <r>
    <d v="2016-11-30T00:00:00"/>
    <s v="6425CN"/>
    <s v="2424CN"/>
    <n v="25348124.25"/>
    <n v="0"/>
    <n v="25.348124250000001"/>
    <x v="10"/>
    <x v="0"/>
    <s v="6425CN"/>
    <s v="6425"/>
    <s v="642"/>
    <s v="CN"/>
    <x v="3"/>
    <x v="1"/>
    <x v="0"/>
    <b v="1"/>
    <x v="3"/>
    <x v="3"/>
  </r>
  <r>
    <d v="2016-11-30T00:00:00"/>
    <s v="6429PV"/>
    <s v="1111_VP"/>
    <n v="23969250"/>
    <n v="0"/>
    <n v="23.969249999999999"/>
    <x v="10"/>
    <x v="0"/>
    <s v="6429PV"/>
    <s v="6429"/>
    <s v="642"/>
    <s v="PV"/>
    <x v="4"/>
    <x v="2"/>
    <x v="0"/>
    <b v="1"/>
    <x v="3"/>
    <x v="4"/>
  </r>
  <r>
    <d v="2016-11-30T00:00:00"/>
    <s v="6426CN"/>
    <s v="1111CN"/>
    <n v="23874750"/>
    <n v="0"/>
    <n v="23.874749999999999"/>
    <x v="10"/>
    <x v="0"/>
    <s v="6426CN"/>
    <s v="6426"/>
    <s v="642"/>
    <s v="CN"/>
    <x v="5"/>
    <x v="1"/>
    <x v="0"/>
    <b v="1"/>
    <x v="3"/>
    <x v="5"/>
  </r>
  <r>
    <d v="2016-11-30T00:00:00"/>
    <s v="6423CN"/>
    <s v="2424CN"/>
    <n v="18749999.25"/>
    <n v="0"/>
    <n v="18.749999249999998"/>
    <x v="10"/>
    <x v="0"/>
    <s v="6423CN"/>
    <s v="6423"/>
    <s v="642"/>
    <s v="CN"/>
    <x v="2"/>
    <x v="1"/>
    <x v="0"/>
    <b v="1"/>
    <x v="3"/>
    <x v="2"/>
  </r>
  <r>
    <d v="2016-11-30T00:00:00"/>
    <s v="6424PV"/>
    <s v="2141VP"/>
    <n v="17320875.75"/>
    <n v="0"/>
    <n v="17.320875749999999"/>
    <x v="10"/>
    <x v="0"/>
    <s v="6424PV"/>
    <s v="6424"/>
    <s v="642"/>
    <s v="PV"/>
    <x v="7"/>
    <x v="2"/>
    <x v="0"/>
    <b v="1"/>
    <x v="3"/>
    <x v="7"/>
  </r>
  <r>
    <d v="2016-11-30T00:00:00"/>
    <s v="6426PV"/>
    <s v="1111_VP"/>
    <n v="16202250"/>
    <n v="0"/>
    <n v="16.202249999999999"/>
    <x v="10"/>
    <x v="0"/>
    <s v="6426PV"/>
    <s v="6426"/>
    <s v="642"/>
    <s v="PV"/>
    <x v="5"/>
    <x v="2"/>
    <x v="0"/>
    <b v="1"/>
    <x v="3"/>
    <x v="5"/>
  </r>
  <r>
    <d v="2016-11-30T00:00:00"/>
    <s v="6424VP"/>
    <s v="2141VP"/>
    <n v="14852063.25"/>
    <n v="0"/>
    <n v="14.85206325"/>
    <x v="10"/>
    <x v="0"/>
    <s v="6424VP"/>
    <s v="6424"/>
    <s v="642"/>
    <s v="VP"/>
    <x v="7"/>
    <x v="0"/>
    <x v="0"/>
    <b v="1"/>
    <x v="3"/>
    <x v="7"/>
  </r>
  <r>
    <d v="2016-11-30T00:00:00"/>
    <s v="6426VP"/>
    <s v="331VP"/>
    <n v="10796640.75"/>
    <n v="0"/>
    <n v="10.79664075"/>
    <x v="10"/>
    <x v="0"/>
    <s v="6426VP"/>
    <s v="6426"/>
    <s v="642"/>
    <s v="VP"/>
    <x v="5"/>
    <x v="0"/>
    <x v="0"/>
    <b v="1"/>
    <x v="3"/>
    <x v="5"/>
  </r>
  <r>
    <d v="2016-11-30T00:00:00"/>
    <s v="6422VP"/>
    <s v="1561VP"/>
    <n v="9088913.7000000011"/>
    <n v="0"/>
    <n v="9.0889137000000009"/>
    <x v="10"/>
    <x v="0"/>
    <s v="6422VP"/>
    <s v="6422"/>
    <s v="642"/>
    <s v="VP"/>
    <x v="8"/>
    <x v="0"/>
    <x v="0"/>
    <b v="1"/>
    <x v="3"/>
    <x v="8"/>
  </r>
  <r>
    <d v="2016-11-30T00:00:00"/>
    <s v="6429CN"/>
    <s v="2424CN"/>
    <n v="7798617"/>
    <n v="0"/>
    <n v="7.7986170000000001"/>
    <x v="10"/>
    <x v="0"/>
    <s v="6429CN"/>
    <s v="6429"/>
    <s v="642"/>
    <s v="CN"/>
    <x v="4"/>
    <x v="1"/>
    <x v="0"/>
    <b v="1"/>
    <x v="3"/>
    <x v="4"/>
  </r>
  <r>
    <d v="2016-11-30T00:00:00"/>
    <s v="6421VP"/>
    <s v="1111_VP"/>
    <n v="6444643.5"/>
    <n v="0"/>
    <n v="6.4446434999999997"/>
    <x v="10"/>
    <x v="0"/>
    <s v="6421VP"/>
    <s v="6421"/>
    <s v="642"/>
    <s v="VP"/>
    <x v="0"/>
    <x v="0"/>
    <x v="0"/>
    <b v="1"/>
    <x v="3"/>
    <x v="0"/>
  </r>
  <r>
    <d v="2016-11-30T00:00:00"/>
    <s v="6422VP"/>
    <s v="331VP"/>
    <n v="6351367.5"/>
    <n v="0"/>
    <n v="6.3513675000000003"/>
    <x v="10"/>
    <x v="0"/>
    <s v="6422VP"/>
    <s v="6422"/>
    <s v="642"/>
    <s v="VP"/>
    <x v="8"/>
    <x v="0"/>
    <x v="0"/>
    <b v="1"/>
    <x v="3"/>
    <x v="8"/>
  </r>
  <r>
    <d v="2016-11-30T00:00:00"/>
    <s v="6423PV"/>
    <s v="2422VP"/>
    <n v="5614125.75"/>
    <n v="0"/>
    <n v="5.6141257500000004"/>
    <x v="10"/>
    <x v="0"/>
    <s v="6423PV"/>
    <s v="6423"/>
    <s v="642"/>
    <s v="PV"/>
    <x v="2"/>
    <x v="2"/>
    <x v="0"/>
    <b v="1"/>
    <x v="3"/>
    <x v="2"/>
  </r>
  <r>
    <d v="2016-11-30T00:00:00"/>
    <s v="6425CN"/>
    <s v="11221"/>
    <n v="5535000"/>
    <n v="0"/>
    <n v="5.5350000000000001"/>
    <x v="10"/>
    <x v="0"/>
    <s v="6425CN"/>
    <s v="6425"/>
    <s v="642"/>
    <s v="CN"/>
    <x v="3"/>
    <x v="1"/>
    <x v="0"/>
    <b v="1"/>
    <x v="3"/>
    <x v="3"/>
  </r>
  <r>
    <d v="2016-11-30T00:00:00"/>
    <s v="6425VP"/>
    <s v="1368VP"/>
    <n v="5535000"/>
    <n v="0"/>
    <n v="5.5350000000000001"/>
    <x v="10"/>
    <x v="0"/>
    <s v="6425VP"/>
    <s v="6425"/>
    <s v="642"/>
    <s v="VP"/>
    <x v="3"/>
    <x v="0"/>
    <x v="0"/>
    <b v="1"/>
    <x v="3"/>
    <x v="3"/>
  </r>
  <r>
    <d v="2016-11-30T00:00:00"/>
    <s v="6429CN"/>
    <s v="11212CN"/>
    <n v="5407076.25"/>
    <n v="0"/>
    <n v="5.4070762500000003"/>
    <x v="10"/>
    <x v="0"/>
    <s v="6429CN"/>
    <s v="6429"/>
    <s v="642"/>
    <s v="CN"/>
    <x v="4"/>
    <x v="1"/>
    <x v="0"/>
    <b v="1"/>
    <x v="3"/>
    <x v="4"/>
  </r>
  <r>
    <d v="2016-11-30T00:00:00"/>
    <s v="6423TD"/>
    <s v="2424CN"/>
    <n v="5159625.75"/>
    <n v="0"/>
    <n v="5.15962575"/>
    <x v="10"/>
    <x v="0"/>
    <s v="6423TD"/>
    <s v="6423"/>
    <s v="642"/>
    <s v="TD"/>
    <x v="2"/>
    <x v="3"/>
    <x v="0"/>
    <b v="1"/>
    <x v="3"/>
    <x v="2"/>
  </r>
  <r>
    <d v="2016-11-30T00:00:00"/>
    <s v="6426VP"/>
    <s v="1111_VP"/>
    <n v="4792500"/>
    <n v="0"/>
    <n v="4.7925000000000004"/>
    <x v="10"/>
    <x v="0"/>
    <s v="6426VP"/>
    <s v="6426"/>
    <s v="642"/>
    <s v="VP"/>
    <x v="5"/>
    <x v="0"/>
    <x v="0"/>
    <b v="1"/>
    <x v="3"/>
    <x v="5"/>
  </r>
  <r>
    <d v="2016-11-30T00:00:00"/>
    <s v="6421VP"/>
    <s v="3383VP"/>
    <n v="3707550"/>
    <n v="0"/>
    <n v="3.7075499999999999"/>
    <x v="10"/>
    <x v="0"/>
    <s v="6421VP"/>
    <s v="6421"/>
    <s v="642"/>
    <s v="VP"/>
    <x v="0"/>
    <x v="0"/>
    <x v="0"/>
    <b v="1"/>
    <x v="3"/>
    <x v="0"/>
  </r>
  <r>
    <d v="2016-11-30T00:00:00"/>
    <s v="6429CN"/>
    <s v="1111CN"/>
    <n v="3627000"/>
    <n v="0"/>
    <n v="3.6269999999999998"/>
    <x v="10"/>
    <x v="0"/>
    <s v="6429CN"/>
    <s v="6429"/>
    <s v="642"/>
    <s v="CN"/>
    <x v="4"/>
    <x v="1"/>
    <x v="0"/>
    <b v="1"/>
    <x v="3"/>
    <x v="4"/>
  </r>
  <r>
    <d v="2016-11-30T00:00:00"/>
    <s v="6423VP"/>
    <s v="1111_VP"/>
    <n v="3618000"/>
    <n v="0"/>
    <n v="3.6179999999999999"/>
    <x v="10"/>
    <x v="0"/>
    <s v="6423VP"/>
    <s v="6423"/>
    <s v="642"/>
    <s v="VP"/>
    <x v="2"/>
    <x v="0"/>
    <x v="0"/>
    <b v="1"/>
    <x v="3"/>
    <x v="2"/>
  </r>
  <r>
    <d v="2016-11-30T00:00:00"/>
    <s v="6429VP"/>
    <s v="3341VP"/>
    <n v="1167750"/>
    <n v="0"/>
    <n v="1.1677500000000001"/>
    <x v="10"/>
    <x v="0"/>
    <s v="6429VP"/>
    <s v="6429"/>
    <s v="642"/>
    <s v="VP"/>
    <x v="4"/>
    <x v="0"/>
    <x v="0"/>
    <b v="1"/>
    <x v="3"/>
    <x v="4"/>
  </r>
  <r>
    <d v="2016-11-30T00:00:00"/>
    <s v="6426CN"/>
    <s v="1368CN"/>
    <n v="1134216"/>
    <n v="0"/>
    <n v="1.1342159999999999"/>
    <x v="10"/>
    <x v="0"/>
    <s v="6426CN"/>
    <s v="6426"/>
    <s v="642"/>
    <s v="CN"/>
    <x v="5"/>
    <x v="1"/>
    <x v="0"/>
    <b v="1"/>
    <x v="3"/>
    <x v="5"/>
  </r>
  <r>
    <d v="2016-11-30T00:00:00"/>
    <s v="6429CN"/>
    <s v="11222"/>
    <n v="943879.5"/>
    <n v="0"/>
    <n v="0.94387949999999998"/>
    <x v="10"/>
    <x v="0"/>
    <s v="6429CN"/>
    <s v="6429"/>
    <s v="642"/>
    <s v="CN"/>
    <x v="4"/>
    <x v="1"/>
    <x v="0"/>
    <b v="1"/>
    <x v="3"/>
    <x v="4"/>
  </r>
  <r>
    <d v="2016-11-30T00:00:00"/>
    <s v="6429VP"/>
    <s v="11211VP"/>
    <n v="369000"/>
    <n v="0"/>
    <n v="0.36899999999999999"/>
    <x v="10"/>
    <x v="0"/>
    <s v="6429VP"/>
    <s v="6429"/>
    <s v="642"/>
    <s v="VP"/>
    <x v="4"/>
    <x v="0"/>
    <x v="0"/>
    <b v="1"/>
    <x v="3"/>
    <x v="4"/>
  </r>
  <r>
    <d v="2016-11-30T00:00:00"/>
    <s v="6422CN"/>
    <s v="1561CQ"/>
    <n v="362279.25"/>
    <n v="0"/>
    <n v="0.36227925"/>
    <x v="10"/>
    <x v="0"/>
    <s v="6422CN"/>
    <s v="6422"/>
    <s v="642"/>
    <s v="CN"/>
    <x v="8"/>
    <x v="1"/>
    <x v="0"/>
    <b v="1"/>
    <x v="3"/>
    <x v="8"/>
  </r>
  <r>
    <d v="2016-11-30T00:00:00"/>
    <s v="6429VP"/>
    <s v="11212"/>
    <n v="231066"/>
    <n v="0"/>
    <n v="0.23106599999999999"/>
    <x v="10"/>
    <x v="0"/>
    <s v="6429VP"/>
    <s v="6429"/>
    <s v="642"/>
    <s v="VP"/>
    <x v="4"/>
    <x v="0"/>
    <x v="0"/>
    <b v="1"/>
    <x v="3"/>
    <x v="4"/>
  </r>
  <r>
    <d v="2016-11-30T00:00:00"/>
    <s v="6429CN"/>
    <s v="11221"/>
    <n v="106425"/>
    <n v="0"/>
    <n v="0.10642500000000001"/>
    <x v="10"/>
    <x v="0"/>
    <s v="6429CN"/>
    <s v="6429"/>
    <s v="642"/>
    <s v="CN"/>
    <x v="4"/>
    <x v="1"/>
    <x v="0"/>
    <b v="1"/>
    <x v="3"/>
    <x v="4"/>
  </r>
  <r>
    <d v="2016-12-31T00:00:00"/>
    <s v="6421VP"/>
    <s v="3341VP"/>
    <n v="478060265.25"/>
    <n v="0"/>
    <n v="478.06026524999999"/>
    <x v="11"/>
    <x v="0"/>
    <s v="6421VP"/>
    <s v="6421"/>
    <s v="642"/>
    <s v="VP"/>
    <x v="0"/>
    <x v="0"/>
    <x v="0"/>
    <b v="1"/>
    <x v="3"/>
    <x v="0"/>
  </r>
  <r>
    <d v="2016-12-31T00:00:00"/>
    <s v="6421CN"/>
    <s v="3341CN"/>
    <n v="314619687"/>
    <n v="0"/>
    <n v="314.619687"/>
    <x v="11"/>
    <x v="0"/>
    <s v="6421CN"/>
    <s v="6421"/>
    <s v="642"/>
    <s v="CN"/>
    <x v="0"/>
    <x v="1"/>
    <x v="0"/>
    <b v="1"/>
    <x v="3"/>
    <x v="0"/>
  </r>
  <r>
    <d v="2016-12-31T00:00:00"/>
    <s v="6423CN"/>
    <s v="2423CN"/>
    <n v="181438659"/>
    <n v="0"/>
    <n v="181.438659"/>
    <x v="11"/>
    <x v="0"/>
    <s v="6423CN"/>
    <s v="6423"/>
    <s v="642"/>
    <s v="CN"/>
    <x v="2"/>
    <x v="1"/>
    <x v="0"/>
    <b v="1"/>
    <x v="3"/>
    <x v="2"/>
  </r>
  <r>
    <d v="2016-12-31T00:00:00"/>
    <s v="6428CN"/>
    <s v="1368CN"/>
    <n v="118219500"/>
    <n v="0"/>
    <n v="118.2195"/>
    <x v="11"/>
    <x v="0"/>
    <s v="6428CN"/>
    <s v="6428"/>
    <s v="642"/>
    <s v="CN"/>
    <x v="6"/>
    <x v="1"/>
    <x v="0"/>
    <b v="1"/>
    <x v="3"/>
    <x v="6"/>
  </r>
  <r>
    <d v="2016-12-31T00:00:00"/>
    <s v="6428VP"/>
    <s v="331VP"/>
    <n v="109046250"/>
    <n v="0"/>
    <n v="109.04625"/>
    <x v="11"/>
    <x v="0"/>
    <s v="6428VP"/>
    <s v="6428"/>
    <s v="642"/>
    <s v="VP"/>
    <x v="6"/>
    <x v="0"/>
    <x v="0"/>
    <b v="1"/>
    <x v="3"/>
    <x v="6"/>
  </r>
  <r>
    <d v="2016-12-31T00:00:00"/>
    <s v="6429TD"/>
    <s v="1368CN"/>
    <n v="91751625"/>
    <n v="0"/>
    <n v="91.751625000000004"/>
    <x v="11"/>
    <x v="0"/>
    <s v="6429TD"/>
    <s v="6429"/>
    <s v="642"/>
    <s v="TD"/>
    <x v="4"/>
    <x v="3"/>
    <x v="0"/>
    <b v="1"/>
    <x v="3"/>
    <x v="4"/>
  </r>
  <r>
    <d v="2016-12-31T00:00:00"/>
    <s v="6427CN"/>
    <s v="2424CN"/>
    <n v="90517500"/>
    <n v="0"/>
    <n v="90.517499999999998"/>
    <x v="11"/>
    <x v="0"/>
    <s v="6427CN"/>
    <s v="6427"/>
    <s v="642"/>
    <s v="CN"/>
    <x v="1"/>
    <x v="1"/>
    <x v="0"/>
    <b v="1"/>
    <x v="3"/>
    <x v="1"/>
  </r>
  <r>
    <d v="2016-12-31T00:00:00"/>
    <s v="6421TN"/>
    <s v="1111_VP"/>
    <n v="89853750"/>
    <n v="0"/>
    <n v="89.853750000000005"/>
    <x v="11"/>
    <x v="0"/>
    <s v="6421TN"/>
    <s v="6421"/>
    <s v="642"/>
    <s v="PV"/>
    <x v="0"/>
    <x v="2"/>
    <x v="0"/>
    <b v="1"/>
    <x v="3"/>
    <x v="0"/>
  </r>
  <r>
    <d v="2016-12-31T00:00:00"/>
    <s v="6427VP"/>
    <s v="331VP"/>
    <n v="80787375"/>
    <n v="0"/>
    <n v="80.787374999999997"/>
    <x v="11"/>
    <x v="0"/>
    <s v="6427VP"/>
    <s v="6427"/>
    <s v="642"/>
    <s v="VP"/>
    <x v="1"/>
    <x v="0"/>
    <x v="0"/>
    <b v="1"/>
    <x v="3"/>
    <x v="1"/>
  </r>
  <r>
    <d v="2016-12-31T00:00:00"/>
    <s v="6423VP"/>
    <s v="2422VP"/>
    <n v="74566649.25"/>
    <n v="0"/>
    <n v="74.566649249999998"/>
    <x v="11"/>
    <x v="0"/>
    <s v="6423VP"/>
    <s v="6423"/>
    <s v="642"/>
    <s v="VP"/>
    <x v="2"/>
    <x v="0"/>
    <x v="0"/>
    <b v="1"/>
    <x v="3"/>
    <x v="2"/>
  </r>
  <r>
    <d v="2016-12-31T00:00:00"/>
    <s v="6429VP"/>
    <s v="331VP"/>
    <n v="66081278.25"/>
    <n v="0"/>
    <n v="66.081278249999997"/>
    <x v="11"/>
    <x v="0"/>
    <s v="6429VP"/>
    <s v="6429"/>
    <s v="642"/>
    <s v="VP"/>
    <x v="4"/>
    <x v="0"/>
    <x v="0"/>
    <b v="1"/>
    <x v="3"/>
    <x v="4"/>
  </r>
  <r>
    <d v="2016-12-31T00:00:00"/>
    <s v="6425CN"/>
    <s v="11221"/>
    <n v="63639000"/>
    <n v="0"/>
    <n v="63.639000000000003"/>
    <x v="11"/>
    <x v="0"/>
    <s v="6425CN"/>
    <s v="6425"/>
    <s v="642"/>
    <s v="CN"/>
    <x v="3"/>
    <x v="1"/>
    <x v="0"/>
    <b v="1"/>
    <x v="3"/>
    <x v="3"/>
  </r>
  <r>
    <d v="2016-12-31T00:00:00"/>
    <s v="6425VP"/>
    <s v="1368VP"/>
    <n v="63639000"/>
    <n v="0"/>
    <n v="63.639000000000003"/>
    <x v="11"/>
    <x v="0"/>
    <s v="6425VP"/>
    <s v="6425"/>
    <s v="642"/>
    <s v="VP"/>
    <x v="3"/>
    <x v="0"/>
    <x v="0"/>
    <b v="1"/>
    <x v="3"/>
    <x v="3"/>
  </r>
  <r>
    <d v="2016-12-31T00:00:00"/>
    <s v="6427PV"/>
    <s v="331VP"/>
    <n v="52153875"/>
    <n v="0"/>
    <n v="52.153874999999999"/>
    <x v="11"/>
    <x v="0"/>
    <s v="6427PV"/>
    <s v="6427"/>
    <s v="642"/>
    <s v="PV"/>
    <x v="1"/>
    <x v="2"/>
    <x v="0"/>
    <b v="1"/>
    <x v="3"/>
    <x v="1"/>
  </r>
  <r>
    <d v="2016-12-31T00:00:00"/>
    <s v="6425CN"/>
    <s v="1111CN"/>
    <n v="50708250"/>
    <n v="0"/>
    <n v="50.70825"/>
    <x v="11"/>
    <x v="0"/>
    <s v="6425CN"/>
    <s v="6425"/>
    <s v="642"/>
    <s v="CN"/>
    <x v="3"/>
    <x v="1"/>
    <x v="0"/>
    <b v="1"/>
    <x v="3"/>
    <x v="3"/>
  </r>
  <r>
    <d v="2016-12-31T00:00:00"/>
    <s v="6421VP"/>
    <s v="331VP"/>
    <n v="48825000"/>
    <n v="0"/>
    <n v="48.825000000000003"/>
    <x v="11"/>
    <x v="0"/>
    <s v="6421VP"/>
    <s v="6421"/>
    <s v="642"/>
    <s v="VP"/>
    <x v="0"/>
    <x v="0"/>
    <x v="0"/>
    <b v="1"/>
    <x v="3"/>
    <x v="0"/>
  </r>
  <r>
    <d v="2016-12-31T00:00:00"/>
    <s v="6423TD"/>
    <s v="1368CN"/>
    <n v="45920025"/>
    <n v="0"/>
    <n v="45.920025000000003"/>
    <x v="11"/>
    <x v="0"/>
    <s v="6423TD"/>
    <s v="6423"/>
    <s v="642"/>
    <s v="TD"/>
    <x v="2"/>
    <x v="3"/>
    <x v="0"/>
    <b v="1"/>
    <x v="3"/>
    <x v="2"/>
  </r>
  <r>
    <d v="2016-12-31T00:00:00"/>
    <s v="6429VP"/>
    <s v="2422VP"/>
    <n v="42365625.75"/>
    <n v="0"/>
    <n v="42.36562575"/>
    <x v="11"/>
    <x v="0"/>
    <s v="6429VP"/>
    <s v="6429"/>
    <s v="642"/>
    <s v="VP"/>
    <x v="4"/>
    <x v="0"/>
    <x v="0"/>
    <b v="1"/>
    <x v="3"/>
    <x v="4"/>
  </r>
  <r>
    <d v="2016-12-31T00:00:00"/>
    <s v="6423VP"/>
    <s v="2421VP"/>
    <n v="41232474"/>
    <n v="0"/>
    <n v="41.232474000000003"/>
    <x v="11"/>
    <x v="0"/>
    <s v="6423VP"/>
    <s v="6423"/>
    <s v="642"/>
    <s v="VP"/>
    <x v="2"/>
    <x v="0"/>
    <x v="0"/>
    <b v="1"/>
    <x v="3"/>
    <x v="2"/>
  </r>
  <r>
    <d v="2016-12-31T00:00:00"/>
    <s v="6428VP"/>
    <s v="1111_VP"/>
    <n v="29713500"/>
    <n v="0"/>
    <n v="29.7135"/>
    <x v="11"/>
    <x v="0"/>
    <s v="6428VP"/>
    <s v="6428"/>
    <s v="642"/>
    <s v="VP"/>
    <x v="6"/>
    <x v="0"/>
    <x v="0"/>
    <b v="1"/>
    <x v="3"/>
    <x v="6"/>
  </r>
  <r>
    <d v="2016-12-31T00:00:00"/>
    <s v="6429VP"/>
    <s v="1111_VP"/>
    <n v="25937550"/>
    <n v="0"/>
    <n v="25.937550000000002"/>
    <x v="11"/>
    <x v="0"/>
    <s v="6429VP"/>
    <s v="6429"/>
    <s v="642"/>
    <s v="VP"/>
    <x v="4"/>
    <x v="0"/>
    <x v="0"/>
    <b v="1"/>
    <x v="3"/>
    <x v="4"/>
  </r>
  <r>
    <d v="2016-12-31T00:00:00"/>
    <s v="6425CN"/>
    <s v="2424CN"/>
    <n v="25348124.25"/>
    <n v="0"/>
    <n v="25.348124250000001"/>
    <x v="11"/>
    <x v="0"/>
    <s v="6425CN"/>
    <s v="6425"/>
    <s v="642"/>
    <s v="CN"/>
    <x v="3"/>
    <x v="1"/>
    <x v="0"/>
    <b v="1"/>
    <x v="3"/>
    <x v="3"/>
  </r>
  <r>
    <d v="2016-12-31T00:00:00"/>
    <s v="6423CN"/>
    <s v="2424CN"/>
    <n v="18749999.25"/>
    <n v="0"/>
    <n v="18.749999249999998"/>
    <x v="11"/>
    <x v="0"/>
    <s v="6423CN"/>
    <s v="6423"/>
    <s v="642"/>
    <s v="CN"/>
    <x v="2"/>
    <x v="1"/>
    <x v="0"/>
    <b v="1"/>
    <x v="3"/>
    <x v="2"/>
  </r>
  <r>
    <d v="2016-12-31T00:00:00"/>
    <s v="6429CN"/>
    <s v="1111CN"/>
    <n v="17923500"/>
    <n v="0"/>
    <n v="17.923500000000001"/>
    <x v="11"/>
    <x v="0"/>
    <s v="6429CN"/>
    <s v="6429"/>
    <s v="642"/>
    <s v="CN"/>
    <x v="4"/>
    <x v="1"/>
    <x v="0"/>
    <b v="1"/>
    <x v="3"/>
    <x v="4"/>
  </r>
  <r>
    <d v="2016-12-31T00:00:00"/>
    <s v="6424PV"/>
    <s v="2141VP"/>
    <n v="17320875.75"/>
    <n v="0"/>
    <n v="17.320875749999999"/>
    <x v="11"/>
    <x v="0"/>
    <s v="6424PV"/>
    <s v="6424"/>
    <s v="642"/>
    <s v="PV"/>
    <x v="7"/>
    <x v="2"/>
    <x v="0"/>
    <b v="1"/>
    <x v="3"/>
    <x v="7"/>
  </r>
  <r>
    <d v="2016-12-31T00:00:00"/>
    <s v="6428CN"/>
    <s v="1111CN"/>
    <n v="16875000"/>
    <n v="0"/>
    <n v="16.875"/>
    <x v="11"/>
    <x v="0"/>
    <s v="6428CN"/>
    <s v="6428"/>
    <s v="642"/>
    <s v="CN"/>
    <x v="6"/>
    <x v="1"/>
    <x v="0"/>
    <b v="1"/>
    <x v="3"/>
    <x v="6"/>
  </r>
  <r>
    <d v="2016-12-31T00:00:00"/>
    <s v="6429PV"/>
    <s v="1111_VP"/>
    <n v="15135750"/>
    <n v="0"/>
    <n v="15.13575"/>
    <x v="11"/>
    <x v="0"/>
    <s v="6429PV"/>
    <s v="6429"/>
    <s v="642"/>
    <s v="PV"/>
    <x v="4"/>
    <x v="2"/>
    <x v="0"/>
    <b v="1"/>
    <x v="3"/>
    <x v="4"/>
  </r>
  <r>
    <d v="2016-12-31T00:00:00"/>
    <s v="6425CN"/>
    <s v="11212CN"/>
    <n v="15075000"/>
    <n v="0"/>
    <n v="15.074999999999999"/>
    <x v="11"/>
    <x v="0"/>
    <s v="6425CN"/>
    <s v="6425"/>
    <s v="642"/>
    <s v="CN"/>
    <x v="3"/>
    <x v="1"/>
    <x v="0"/>
    <b v="1"/>
    <x v="3"/>
    <x v="3"/>
  </r>
  <r>
    <d v="2016-12-31T00:00:00"/>
    <s v="6424VP"/>
    <s v="2141VP"/>
    <n v="14852063.25"/>
    <n v="0"/>
    <n v="14.85206325"/>
    <x v="11"/>
    <x v="0"/>
    <s v="6424VP"/>
    <s v="6424"/>
    <s v="642"/>
    <s v="VP"/>
    <x v="7"/>
    <x v="0"/>
    <x v="0"/>
    <b v="1"/>
    <x v="3"/>
    <x v="7"/>
  </r>
  <r>
    <d v="2016-12-31T00:00:00"/>
    <s v="6429PV"/>
    <s v="331VP"/>
    <n v="14019885"/>
    <n v="0"/>
    <n v="14.019885"/>
    <x v="11"/>
    <x v="0"/>
    <s v="6429PV"/>
    <s v="6429"/>
    <s v="642"/>
    <s v="PV"/>
    <x v="4"/>
    <x v="2"/>
    <x v="0"/>
    <b v="1"/>
    <x v="3"/>
    <x v="4"/>
  </r>
  <r>
    <d v="2016-12-31T00:00:00"/>
    <s v="6426VP"/>
    <s v="331VP"/>
    <n v="9936000"/>
    <n v="0"/>
    <n v="9.9359999999999999"/>
    <x v="11"/>
    <x v="0"/>
    <s v="6426VP"/>
    <s v="6426"/>
    <s v="642"/>
    <s v="VP"/>
    <x v="5"/>
    <x v="0"/>
    <x v="0"/>
    <b v="1"/>
    <x v="3"/>
    <x v="5"/>
  </r>
  <r>
    <d v="2016-12-31T00:00:00"/>
    <s v="6421CN"/>
    <s v="1111CN"/>
    <n v="9225000"/>
    <n v="0"/>
    <n v="9.2249999999999996"/>
    <x v="11"/>
    <x v="0"/>
    <s v="6421CN"/>
    <s v="6421"/>
    <s v="642"/>
    <s v="CN"/>
    <x v="0"/>
    <x v="1"/>
    <x v="0"/>
    <b v="1"/>
    <x v="3"/>
    <x v="0"/>
  </r>
  <r>
    <d v="2016-12-31T00:00:00"/>
    <s v="6422VP"/>
    <s v="1561VP"/>
    <n v="8982301.5"/>
    <n v="0"/>
    <n v="8.9823015000000002"/>
    <x v="11"/>
    <x v="0"/>
    <s v="6422VP"/>
    <s v="6422"/>
    <s v="642"/>
    <s v="VP"/>
    <x v="8"/>
    <x v="0"/>
    <x v="0"/>
    <b v="1"/>
    <x v="3"/>
    <x v="8"/>
  </r>
  <r>
    <d v="2016-12-31T00:00:00"/>
    <s v="6426PV"/>
    <s v="1111_VP"/>
    <n v="8376750"/>
    <n v="0"/>
    <n v="8.3767499999999995"/>
    <x v="11"/>
    <x v="0"/>
    <s v="6426PV"/>
    <s v="6426"/>
    <s v="642"/>
    <s v="PV"/>
    <x v="5"/>
    <x v="2"/>
    <x v="0"/>
    <b v="1"/>
    <x v="3"/>
    <x v="5"/>
  </r>
  <r>
    <d v="2016-12-31T00:00:00"/>
    <s v="6429CN"/>
    <s v="2424CN"/>
    <n v="7798617"/>
    <n v="0"/>
    <n v="7.7986170000000001"/>
    <x v="11"/>
    <x v="0"/>
    <s v="6429CN"/>
    <s v="6429"/>
    <s v="642"/>
    <s v="CN"/>
    <x v="4"/>
    <x v="1"/>
    <x v="0"/>
    <b v="1"/>
    <x v="3"/>
    <x v="4"/>
  </r>
  <r>
    <d v="2016-12-31T00:00:00"/>
    <s v="6426CN"/>
    <s v="1111CN"/>
    <n v="7537500"/>
    <n v="0"/>
    <n v="7.5374999999999996"/>
    <x v="11"/>
    <x v="0"/>
    <s v="6426CN"/>
    <s v="6426"/>
    <s v="642"/>
    <s v="CN"/>
    <x v="5"/>
    <x v="1"/>
    <x v="0"/>
    <b v="1"/>
    <x v="3"/>
    <x v="5"/>
  </r>
  <r>
    <d v="2016-12-31T00:00:00"/>
    <s v="6421VP"/>
    <s v="3383VP"/>
    <n v="7415100"/>
    <n v="0"/>
    <n v="7.4150999999999998"/>
    <x v="11"/>
    <x v="0"/>
    <s v="6421VP"/>
    <s v="6421"/>
    <s v="642"/>
    <s v="VP"/>
    <x v="0"/>
    <x v="0"/>
    <x v="0"/>
    <b v="1"/>
    <x v="3"/>
    <x v="0"/>
  </r>
  <r>
    <d v="2016-12-31T00:00:00"/>
    <s v="6423PV"/>
    <s v="2422VP"/>
    <n v="5614125.75"/>
    <n v="0"/>
    <n v="5.6141257500000004"/>
    <x v="11"/>
    <x v="0"/>
    <s v="6423PV"/>
    <s v="6423"/>
    <s v="642"/>
    <s v="PV"/>
    <x v="2"/>
    <x v="2"/>
    <x v="0"/>
    <b v="1"/>
    <x v="3"/>
    <x v="2"/>
  </r>
  <r>
    <d v="2016-12-31T00:00:00"/>
    <s v="6426TD"/>
    <s v="1368CN"/>
    <n v="5593500"/>
    <n v="0"/>
    <n v="5.5934999999999997"/>
    <x v="11"/>
    <x v="0"/>
    <s v="6426TD"/>
    <s v="6426"/>
    <s v="642"/>
    <s v="TD"/>
    <x v="5"/>
    <x v="3"/>
    <x v="0"/>
    <b v="1"/>
    <x v="3"/>
    <x v="5"/>
  </r>
  <r>
    <d v="2016-12-31T00:00:00"/>
    <s v="6428CN"/>
    <s v="11212CN"/>
    <n v="5517634.5"/>
    <n v="0"/>
    <n v="5.5176344999999998"/>
    <x v="11"/>
    <x v="0"/>
    <s v="6428CN"/>
    <s v="6428"/>
    <s v="642"/>
    <s v="CN"/>
    <x v="6"/>
    <x v="1"/>
    <x v="0"/>
    <b v="1"/>
    <x v="3"/>
    <x v="6"/>
  </r>
  <r>
    <d v="2016-12-31T00:00:00"/>
    <s v="64212TD"/>
    <s v="1368CN"/>
    <n v="5242500"/>
    <n v="0"/>
    <n v="5.2424999999999997"/>
    <x v="11"/>
    <x v="0"/>
    <s v="64212TD"/>
    <s v="6421"/>
    <s v="642"/>
    <s v="TD"/>
    <x v="0"/>
    <x v="3"/>
    <x v="0"/>
    <b v="1"/>
    <x v="3"/>
    <x v="0"/>
  </r>
  <r>
    <d v="2016-12-31T00:00:00"/>
    <s v="6423TD"/>
    <s v="2424CN"/>
    <n v="5159625.75"/>
    <n v="0"/>
    <n v="5.15962575"/>
    <x v="11"/>
    <x v="0"/>
    <s v="6423TD"/>
    <s v="6423"/>
    <s v="642"/>
    <s v="TD"/>
    <x v="2"/>
    <x v="3"/>
    <x v="0"/>
    <b v="1"/>
    <x v="3"/>
    <x v="2"/>
  </r>
  <r>
    <d v="2016-12-31T00:00:00"/>
    <s v="6426VP"/>
    <s v="1111_VP"/>
    <n v="4650732"/>
    <n v="0"/>
    <n v="4.6507319999999996"/>
    <x v="11"/>
    <x v="0"/>
    <s v="6426VP"/>
    <s v="6426"/>
    <s v="642"/>
    <s v="VP"/>
    <x v="5"/>
    <x v="0"/>
    <x v="0"/>
    <b v="1"/>
    <x v="3"/>
    <x v="5"/>
  </r>
  <r>
    <d v="2016-12-31T00:00:00"/>
    <s v="6423VP"/>
    <s v="1111_VP"/>
    <n v="4252500"/>
    <n v="0"/>
    <n v="4.2525000000000004"/>
    <x v="11"/>
    <x v="0"/>
    <s v="6423VP"/>
    <s v="6423"/>
    <s v="642"/>
    <s v="VP"/>
    <x v="2"/>
    <x v="0"/>
    <x v="0"/>
    <b v="1"/>
    <x v="3"/>
    <x v="2"/>
  </r>
  <r>
    <d v="2016-12-31T00:00:00"/>
    <s v="6429TD"/>
    <s v="2424CN"/>
    <n v="3562499.25"/>
    <n v="0"/>
    <n v="3.5624992500000001"/>
    <x v="11"/>
    <x v="0"/>
    <s v="6429TD"/>
    <s v="6429"/>
    <s v="642"/>
    <s v="TD"/>
    <x v="4"/>
    <x v="3"/>
    <x v="0"/>
    <b v="1"/>
    <x v="3"/>
    <x v="4"/>
  </r>
  <r>
    <d v="2016-12-31T00:00:00"/>
    <s v="6429VP"/>
    <s v="11211VP"/>
    <n v="2686785.75"/>
    <n v="0"/>
    <n v="2.6867857499999999"/>
    <x v="11"/>
    <x v="0"/>
    <s v="6429VP"/>
    <s v="6429"/>
    <s v="642"/>
    <s v="VP"/>
    <x v="4"/>
    <x v="0"/>
    <x v="0"/>
    <b v="1"/>
    <x v="3"/>
    <x v="4"/>
  </r>
  <r>
    <d v="2016-12-31T00:00:00"/>
    <s v="6423CN"/>
    <s v="1111CN"/>
    <n v="1431000"/>
    <n v="0"/>
    <n v="1.431"/>
    <x v="11"/>
    <x v="0"/>
    <s v="6423CN"/>
    <s v="6423"/>
    <s v="642"/>
    <s v="CN"/>
    <x v="2"/>
    <x v="1"/>
    <x v="0"/>
    <b v="1"/>
    <x v="3"/>
    <x v="2"/>
  </r>
  <r>
    <d v="2016-12-31T00:00:00"/>
    <s v="6429VP"/>
    <s v="1561CB"/>
    <n v="1209971.25"/>
    <n v="0"/>
    <n v="1.2099712499999999"/>
    <x v="11"/>
    <x v="0"/>
    <s v="6429VP"/>
    <s v="6429"/>
    <s v="642"/>
    <s v="VP"/>
    <x v="4"/>
    <x v="0"/>
    <x v="0"/>
    <b v="1"/>
    <x v="3"/>
    <x v="4"/>
  </r>
  <r>
    <d v="2016-12-31T00:00:00"/>
    <s v="6422VP"/>
    <s v="1561CB"/>
    <n v="587000.25"/>
    <n v="0"/>
    <n v="0.58700025"/>
    <x v="11"/>
    <x v="0"/>
    <s v="6422VP"/>
    <s v="6422"/>
    <s v="642"/>
    <s v="VP"/>
    <x v="8"/>
    <x v="0"/>
    <x v="0"/>
    <b v="1"/>
    <x v="3"/>
    <x v="8"/>
  </r>
  <r>
    <d v="2016-12-31T00:00:00"/>
    <s v="6429CN"/>
    <s v="11212CN"/>
    <n v="566775"/>
    <n v="0"/>
    <n v="0.56677500000000003"/>
    <x v="11"/>
    <x v="0"/>
    <s v="6429CN"/>
    <s v="6429"/>
    <s v="642"/>
    <s v="CN"/>
    <x v="4"/>
    <x v="1"/>
    <x v="0"/>
    <b v="1"/>
    <x v="3"/>
    <x v="4"/>
  </r>
  <r>
    <d v="2016-12-31T00:00:00"/>
    <s v="6426CN"/>
    <s v="1368CN"/>
    <n v="547002"/>
    <n v="0"/>
    <n v="0.54700199999999999"/>
    <x v="11"/>
    <x v="0"/>
    <s v="6426CN"/>
    <s v="6426"/>
    <s v="642"/>
    <s v="CN"/>
    <x v="5"/>
    <x v="1"/>
    <x v="0"/>
    <b v="1"/>
    <x v="3"/>
    <x v="5"/>
  </r>
  <r>
    <d v="2016-12-31T00:00:00"/>
    <s v="6422CN"/>
    <s v="1368CN"/>
    <n v="450000"/>
    <n v="0"/>
    <n v="0.45"/>
    <x v="11"/>
    <x v="0"/>
    <s v="6422CN"/>
    <s v="6422"/>
    <s v="642"/>
    <s v="CN"/>
    <x v="8"/>
    <x v="1"/>
    <x v="0"/>
    <b v="1"/>
    <x v="3"/>
    <x v="8"/>
  </r>
  <r>
    <d v="2016-12-31T00:00:00"/>
    <s v="6429VP"/>
    <s v="11212"/>
    <n v="445950"/>
    <n v="0"/>
    <n v="0.44595000000000001"/>
    <x v="11"/>
    <x v="0"/>
    <s v="6429VP"/>
    <s v="6429"/>
    <s v="642"/>
    <s v="VP"/>
    <x v="4"/>
    <x v="0"/>
    <x v="0"/>
    <b v="1"/>
    <x v="3"/>
    <x v="4"/>
  </r>
  <r>
    <d v="2016-12-31T00:00:00"/>
    <s v="6429CN"/>
    <s v="11221"/>
    <n v="348975"/>
    <n v="0"/>
    <n v="0.34897499999999998"/>
    <x v="11"/>
    <x v="0"/>
    <s v="6429CN"/>
    <s v="6429"/>
    <s v="642"/>
    <s v="CN"/>
    <x v="4"/>
    <x v="1"/>
    <x v="0"/>
    <b v="1"/>
    <x v="3"/>
    <x v="4"/>
  </r>
  <r>
    <d v="2016-12-31T00:00:00"/>
    <s v="6429CN"/>
    <s v="11222"/>
    <n v="54450"/>
    <n v="0"/>
    <n v="5.4449999999999998E-2"/>
    <x v="11"/>
    <x v="0"/>
    <s v="6429CN"/>
    <s v="6429"/>
    <s v="642"/>
    <s v="CN"/>
    <x v="4"/>
    <x v="1"/>
    <x v="0"/>
    <b v="1"/>
    <x v="3"/>
    <x v="4"/>
  </r>
  <r>
    <d v="2016-12-31T00:00:00"/>
    <s v="6429VP"/>
    <s v="131VP"/>
    <n v="81"/>
    <n v="0"/>
    <n v="8.1000000000000004E-5"/>
    <x v="11"/>
    <x v="0"/>
    <s v="6429VP"/>
    <s v="6429"/>
    <s v="642"/>
    <s v="VP"/>
    <x v="4"/>
    <x v="0"/>
    <x v="0"/>
    <b v="1"/>
    <x v="3"/>
    <x v="4"/>
  </r>
  <r>
    <d v="2017-01-31T00:00:00"/>
    <s v="6421VP"/>
    <s v="3341VP"/>
    <n v="384454584"/>
    <n v="0"/>
    <n v="384.45458400000001"/>
    <x v="0"/>
    <x v="1"/>
    <s v="6421VP"/>
    <s v="6421"/>
    <s v="642"/>
    <s v="VP"/>
    <x v="0"/>
    <x v="0"/>
    <x v="0"/>
    <b v="1"/>
    <x v="0"/>
    <x v="0"/>
  </r>
  <r>
    <d v="2017-01-31T00:00:00"/>
    <s v="6429TD"/>
    <s v="1368CN"/>
    <n v="274685490"/>
    <n v="0"/>
    <n v="274.68549000000002"/>
    <x v="0"/>
    <x v="1"/>
    <s v="6429TD"/>
    <s v="6429"/>
    <s v="642"/>
    <s v="TD"/>
    <x v="4"/>
    <x v="3"/>
    <x v="0"/>
    <b v="1"/>
    <x v="0"/>
    <x v="4"/>
  </r>
  <r>
    <d v="2017-01-31T00:00:00"/>
    <s v="6421PV"/>
    <s v="3341PV"/>
    <n v="247548017.25"/>
    <n v="0"/>
    <n v="247.54801724999999"/>
    <x v="0"/>
    <x v="1"/>
    <s v="6421PV"/>
    <s v="6421"/>
    <s v="642"/>
    <s v="PV"/>
    <x v="0"/>
    <x v="2"/>
    <x v="0"/>
    <b v="1"/>
    <x v="0"/>
    <x v="0"/>
  </r>
  <r>
    <d v="2017-01-31T00:00:00"/>
    <s v="6429CN"/>
    <s v="1111CN"/>
    <n v="202600575"/>
    <n v="0"/>
    <n v="202.60057499999999"/>
    <x v="0"/>
    <x v="1"/>
    <s v="6429CN"/>
    <s v="6429"/>
    <s v="642"/>
    <s v="CN"/>
    <x v="4"/>
    <x v="1"/>
    <x v="0"/>
    <b v="1"/>
    <x v="0"/>
    <x v="4"/>
  </r>
  <r>
    <d v="2017-01-31T00:00:00"/>
    <s v="6423CN"/>
    <s v="2423CN"/>
    <n v="185709908.25"/>
    <n v="0"/>
    <n v="185.70990825000001"/>
    <x v="0"/>
    <x v="1"/>
    <s v="6423CN"/>
    <s v="6423"/>
    <s v="642"/>
    <s v="CN"/>
    <x v="2"/>
    <x v="1"/>
    <x v="0"/>
    <b v="1"/>
    <x v="0"/>
    <x v="2"/>
  </r>
  <r>
    <d v="2017-01-31T00:00:00"/>
    <s v="6428VP"/>
    <s v="331VP"/>
    <n v="139919422.5"/>
    <n v="0"/>
    <n v="139.9194225"/>
    <x v="0"/>
    <x v="1"/>
    <s v="6428VP"/>
    <s v="6428"/>
    <s v="642"/>
    <s v="VP"/>
    <x v="6"/>
    <x v="0"/>
    <x v="0"/>
    <b v="1"/>
    <x v="0"/>
    <x v="6"/>
  </r>
  <r>
    <d v="2017-01-31T00:00:00"/>
    <s v="6421TN"/>
    <s v="1111_VP"/>
    <n v="123873750"/>
    <n v="0"/>
    <n v="123.87375"/>
    <x v="0"/>
    <x v="1"/>
    <s v="6421TN"/>
    <s v="6421"/>
    <s v="642"/>
    <s v="PV"/>
    <x v="0"/>
    <x v="2"/>
    <x v="0"/>
    <b v="1"/>
    <x v="0"/>
    <x v="0"/>
  </r>
  <r>
    <d v="2017-01-31T00:00:00"/>
    <s v="6428VP"/>
    <s v="1111_VP"/>
    <n v="93777750"/>
    <n v="0"/>
    <n v="93.777749999999997"/>
    <x v="0"/>
    <x v="1"/>
    <s v="6428VP"/>
    <s v="6428"/>
    <s v="642"/>
    <s v="VP"/>
    <x v="6"/>
    <x v="0"/>
    <x v="0"/>
    <b v="1"/>
    <x v="0"/>
    <x v="6"/>
  </r>
  <r>
    <d v="2017-01-31T00:00:00"/>
    <s v="6423VP"/>
    <s v="2422VP"/>
    <n v="78052738.5"/>
    <n v="0"/>
    <n v="78.052738500000004"/>
    <x v="0"/>
    <x v="1"/>
    <s v="6423VP"/>
    <s v="6423"/>
    <s v="642"/>
    <s v="VP"/>
    <x v="2"/>
    <x v="0"/>
    <x v="0"/>
    <b v="1"/>
    <x v="0"/>
    <x v="2"/>
  </r>
  <r>
    <d v="2017-01-31T00:00:00"/>
    <s v="6429CN"/>
    <s v="11221"/>
    <n v="60961275"/>
    <n v="0"/>
    <n v="60.961275000000001"/>
    <x v="0"/>
    <x v="1"/>
    <s v="6429CN"/>
    <s v="6429"/>
    <s v="642"/>
    <s v="CN"/>
    <x v="4"/>
    <x v="1"/>
    <x v="0"/>
    <b v="1"/>
    <x v="0"/>
    <x v="4"/>
  </r>
  <r>
    <d v="2017-01-31T00:00:00"/>
    <s v="64286"/>
    <s v="1111_VP"/>
    <n v="54054000"/>
    <n v="0"/>
    <n v="54.054000000000002"/>
    <x v="0"/>
    <x v="1"/>
    <s v="6428ĐN"/>
    <s v="6428"/>
    <s v="642"/>
    <s v="CH6"/>
    <x v="6"/>
    <x v="9"/>
    <x v="1"/>
    <b v="0"/>
    <x v="0"/>
    <x v="6"/>
  </r>
  <r>
    <d v="2017-01-31T00:00:00"/>
    <s v="6429VP"/>
    <s v="331VP"/>
    <n v="44389743.75"/>
    <n v="0"/>
    <n v="44.389743750000001"/>
    <x v="0"/>
    <x v="1"/>
    <s v="6429VP"/>
    <s v="6429"/>
    <s v="642"/>
    <s v="VP"/>
    <x v="4"/>
    <x v="0"/>
    <x v="0"/>
    <b v="1"/>
    <x v="0"/>
    <x v="4"/>
  </r>
  <r>
    <d v="2017-01-31T00:00:00"/>
    <s v="6423VP"/>
    <s v="2421VP"/>
    <n v="42659160.75"/>
    <n v="0"/>
    <n v="42.659160749999998"/>
    <x v="0"/>
    <x v="1"/>
    <s v="6423VP"/>
    <s v="6423"/>
    <s v="642"/>
    <s v="VP"/>
    <x v="2"/>
    <x v="0"/>
    <x v="0"/>
    <b v="1"/>
    <x v="0"/>
    <x v="2"/>
  </r>
  <r>
    <d v="2017-01-31T00:00:00"/>
    <s v="6429VP"/>
    <s v="2422VP"/>
    <n v="42365625.75"/>
    <n v="0"/>
    <n v="42.36562575"/>
    <x v="0"/>
    <x v="1"/>
    <s v="6429VP"/>
    <s v="6429"/>
    <s v="642"/>
    <s v="VP"/>
    <x v="4"/>
    <x v="0"/>
    <x v="0"/>
    <b v="1"/>
    <x v="0"/>
    <x v="4"/>
  </r>
  <r>
    <d v="2017-01-31T00:00:00"/>
    <s v="6428CN"/>
    <s v="1368CN"/>
    <n v="37568250"/>
    <n v="0"/>
    <n v="37.568249999999999"/>
    <x v="0"/>
    <x v="1"/>
    <s v="6428CN"/>
    <s v="6428"/>
    <s v="642"/>
    <s v="CN"/>
    <x v="6"/>
    <x v="1"/>
    <x v="0"/>
    <b v="1"/>
    <x v="0"/>
    <x v="6"/>
  </r>
  <r>
    <d v="2017-01-31T00:00:00"/>
    <s v="6424PV"/>
    <s v="2141VP"/>
    <n v="36688484.25"/>
    <n v="0"/>
    <n v="36.688484250000002"/>
    <x v="0"/>
    <x v="1"/>
    <s v="6424PV"/>
    <s v="6424"/>
    <s v="642"/>
    <s v="PV"/>
    <x v="7"/>
    <x v="2"/>
    <x v="0"/>
    <b v="1"/>
    <x v="0"/>
    <x v="7"/>
  </r>
  <r>
    <d v="2017-01-31T00:00:00"/>
    <s v="6429PV"/>
    <s v="1111_VP"/>
    <n v="29598750"/>
    <n v="0"/>
    <n v="29.598749999999999"/>
    <x v="0"/>
    <x v="1"/>
    <s v="6429PV"/>
    <s v="6429"/>
    <s v="642"/>
    <s v="PV"/>
    <x v="4"/>
    <x v="2"/>
    <x v="0"/>
    <b v="1"/>
    <x v="0"/>
    <x v="4"/>
  </r>
  <r>
    <d v="2017-01-31T00:00:00"/>
    <s v="6426CN"/>
    <s v="1111CN"/>
    <n v="28038055.5"/>
    <n v="0"/>
    <n v="28.038055499999999"/>
    <x v="0"/>
    <x v="1"/>
    <s v="6426CN"/>
    <s v="6426"/>
    <s v="642"/>
    <s v="CN"/>
    <x v="5"/>
    <x v="1"/>
    <x v="0"/>
    <b v="1"/>
    <x v="0"/>
    <x v="5"/>
  </r>
  <r>
    <d v="2017-01-31T00:00:00"/>
    <s v="6429CN"/>
    <s v="331CN"/>
    <n v="27000000"/>
    <n v="0"/>
    <n v="27"/>
    <x v="0"/>
    <x v="1"/>
    <s v="6429CN"/>
    <s v="6429"/>
    <s v="642"/>
    <s v="CN"/>
    <x v="4"/>
    <x v="1"/>
    <x v="0"/>
    <b v="1"/>
    <x v="0"/>
    <x v="4"/>
  </r>
  <r>
    <d v="2017-01-31T00:00:00"/>
    <s v="6425CN"/>
    <s v="2424CN"/>
    <n v="25348124.25"/>
    <n v="0"/>
    <n v="25.348124250000001"/>
    <x v="0"/>
    <x v="1"/>
    <s v="6425CN"/>
    <s v="6425"/>
    <s v="642"/>
    <s v="CN"/>
    <x v="3"/>
    <x v="1"/>
    <x v="0"/>
    <b v="1"/>
    <x v="0"/>
    <x v="3"/>
  </r>
  <r>
    <d v="2017-01-31T00:00:00"/>
    <s v="64212TD"/>
    <s v="1368CN"/>
    <n v="22854656.25"/>
    <n v="0"/>
    <n v="22.854656250000001"/>
    <x v="0"/>
    <x v="1"/>
    <s v="64212TD"/>
    <s v="6421"/>
    <s v="642"/>
    <s v="TD"/>
    <x v="0"/>
    <x v="3"/>
    <x v="0"/>
    <b v="1"/>
    <x v="0"/>
    <x v="0"/>
  </r>
  <r>
    <d v="2017-01-31T00:00:00"/>
    <s v="6429VP"/>
    <s v="1111_VP"/>
    <n v="22518000"/>
    <n v="0"/>
    <n v="22.518000000000001"/>
    <x v="0"/>
    <x v="1"/>
    <s v="6429VP"/>
    <s v="6429"/>
    <s v="642"/>
    <s v="VP"/>
    <x v="4"/>
    <x v="0"/>
    <x v="0"/>
    <b v="1"/>
    <x v="0"/>
    <x v="4"/>
  </r>
  <r>
    <d v="2017-01-31T00:00:00"/>
    <s v="6426PV"/>
    <s v="1111_VP"/>
    <n v="19018687.5"/>
    <n v="0"/>
    <n v="19.018687499999999"/>
    <x v="0"/>
    <x v="1"/>
    <s v="6426PV"/>
    <s v="6426"/>
    <s v="642"/>
    <s v="PV"/>
    <x v="5"/>
    <x v="2"/>
    <x v="0"/>
    <b v="1"/>
    <x v="0"/>
    <x v="5"/>
  </r>
  <r>
    <d v="2017-01-31T00:00:00"/>
    <s v="6423CN"/>
    <s v="2424CN"/>
    <n v="18749999.25"/>
    <n v="0"/>
    <n v="18.749999249999998"/>
    <x v="0"/>
    <x v="1"/>
    <s v="6423CN"/>
    <s v="6423"/>
    <s v="642"/>
    <s v="CN"/>
    <x v="2"/>
    <x v="1"/>
    <x v="0"/>
    <b v="1"/>
    <x v="0"/>
    <x v="2"/>
  </r>
  <r>
    <d v="2017-01-31T00:00:00"/>
    <s v="6421VP"/>
    <s v="3383VP"/>
    <n v="17774550"/>
    <n v="0"/>
    <n v="17.774550000000001"/>
    <x v="0"/>
    <x v="1"/>
    <s v="6421VP"/>
    <s v="6421"/>
    <s v="642"/>
    <s v="VP"/>
    <x v="0"/>
    <x v="0"/>
    <x v="0"/>
    <b v="1"/>
    <x v="0"/>
    <x v="0"/>
  </r>
  <r>
    <d v="2017-01-31T00:00:00"/>
    <s v="6428CN"/>
    <s v="1111CN"/>
    <n v="16112250"/>
    <n v="0"/>
    <n v="16.11225"/>
    <x v="0"/>
    <x v="1"/>
    <s v="6428CN"/>
    <s v="6428"/>
    <s v="642"/>
    <s v="CN"/>
    <x v="6"/>
    <x v="1"/>
    <x v="0"/>
    <b v="1"/>
    <x v="0"/>
    <x v="6"/>
  </r>
  <r>
    <d v="2017-01-31T00:00:00"/>
    <s v="6424VP"/>
    <s v="2141VP"/>
    <n v="14852063.25"/>
    <n v="0"/>
    <n v="14.85206325"/>
    <x v="0"/>
    <x v="1"/>
    <s v="6424VP"/>
    <s v="6424"/>
    <s v="642"/>
    <s v="VP"/>
    <x v="7"/>
    <x v="0"/>
    <x v="0"/>
    <b v="1"/>
    <x v="0"/>
    <x v="7"/>
  </r>
  <r>
    <d v="2017-01-31T00:00:00"/>
    <s v="6422VP"/>
    <s v="1561VP"/>
    <n v="12361061.25"/>
    <n v="0"/>
    <n v="12.361061250000001"/>
    <x v="0"/>
    <x v="1"/>
    <s v="6422VP"/>
    <s v="6422"/>
    <s v="642"/>
    <s v="VP"/>
    <x v="8"/>
    <x v="0"/>
    <x v="0"/>
    <b v="1"/>
    <x v="0"/>
    <x v="8"/>
  </r>
  <r>
    <d v="2017-01-31T00:00:00"/>
    <s v="6428CN"/>
    <s v="11212CN"/>
    <n v="9801492.75"/>
    <n v="0"/>
    <n v="9.8014927499999995"/>
    <x v="0"/>
    <x v="1"/>
    <s v="6428CN"/>
    <s v="6428"/>
    <s v="642"/>
    <s v="CN"/>
    <x v="6"/>
    <x v="1"/>
    <x v="0"/>
    <b v="1"/>
    <x v="0"/>
    <x v="6"/>
  </r>
  <r>
    <d v="2017-01-31T00:00:00"/>
    <s v="6429CN"/>
    <s v="2424CN"/>
    <n v="7798617"/>
    <n v="0"/>
    <n v="7.7986170000000001"/>
    <x v="0"/>
    <x v="1"/>
    <s v="6429CN"/>
    <s v="6429"/>
    <s v="642"/>
    <s v="CN"/>
    <x v="4"/>
    <x v="1"/>
    <x v="0"/>
    <b v="1"/>
    <x v="0"/>
    <x v="4"/>
  </r>
  <r>
    <d v="2017-01-31T00:00:00"/>
    <s v="6426VP"/>
    <s v="1111_VP"/>
    <n v="7756650"/>
    <n v="0"/>
    <n v="7.7566499999999996"/>
    <x v="0"/>
    <x v="1"/>
    <s v="6426VP"/>
    <s v="6426"/>
    <s v="642"/>
    <s v="VP"/>
    <x v="5"/>
    <x v="0"/>
    <x v="0"/>
    <b v="1"/>
    <x v="0"/>
    <x v="5"/>
  </r>
  <r>
    <d v="2017-01-31T00:00:00"/>
    <s v="6421VP"/>
    <s v="1111_VP"/>
    <n v="6750000"/>
    <n v="0"/>
    <n v="6.75"/>
    <x v="0"/>
    <x v="1"/>
    <s v="6421VP"/>
    <s v="6421"/>
    <s v="642"/>
    <s v="VP"/>
    <x v="0"/>
    <x v="0"/>
    <x v="0"/>
    <b v="1"/>
    <x v="0"/>
    <x v="0"/>
  </r>
  <r>
    <d v="2017-01-31T00:00:00"/>
    <s v="6429VP"/>
    <s v="33388"/>
    <n v="6750000"/>
    <n v="0"/>
    <n v="6.75"/>
    <x v="0"/>
    <x v="1"/>
    <s v="6429VP"/>
    <s v="6429"/>
    <s v="642"/>
    <s v="VP"/>
    <x v="4"/>
    <x v="0"/>
    <x v="0"/>
    <b v="1"/>
    <x v="0"/>
    <x v="4"/>
  </r>
  <r>
    <d v="2017-01-31T00:00:00"/>
    <s v="6423PV"/>
    <s v="2422VP"/>
    <n v="5614125.75"/>
    <n v="0"/>
    <n v="5.6141257500000004"/>
    <x v="0"/>
    <x v="1"/>
    <s v="6423PV"/>
    <s v="6423"/>
    <s v="642"/>
    <s v="PV"/>
    <x v="2"/>
    <x v="2"/>
    <x v="0"/>
    <b v="1"/>
    <x v="0"/>
    <x v="2"/>
  </r>
  <r>
    <d v="2017-01-31T00:00:00"/>
    <s v="6423TD"/>
    <s v="2424CN"/>
    <n v="5159625.75"/>
    <n v="0"/>
    <n v="5.15962575"/>
    <x v="0"/>
    <x v="1"/>
    <s v="6423TD"/>
    <s v="6423"/>
    <s v="642"/>
    <s v="TD"/>
    <x v="2"/>
    <x v="3"/>
    <x v="0"/>
    <b v="1"/>
    <x v="0"/>
    <x v="2"/>
  </r>
  <r>
    <d v="2017-01-31T00:00:00"/>
    <s v="6429CN"/>
    <s v="1368CN"/>
    <n v="4950000"/>
    <n v="0"/>
    <n v="4.95"/>
    <x v="0"/>
    <x v="1"/>
    <s v="6429CN"/>
    <s v="6429"/>
    <s v="642"/>
    <s v="CN"/>
    <x v="4"/>
    <x v="1"/>
    <x v="0"/>
    <b v="1"/>
    <x v="0"/>
    <x v="4"/>
  </r>
  <r>
    <d v="2017-01-31T00:00:00"/>
    <s v="6429TD"/>
    <s v="2424CN"/>
    <n v="3562499.25"/>
    <n v="0"/>
    <n v="3.5624992500000001"/>
    <x v="0"/>
    <x v="1"/>
    <s v="6429TD"/>
    <s v="6429"/>
    <s v="642"/>
    <s v="TD"/>
    <x v="4"/>
    <x v="3"/>
    <x v="0"/>
    <b v="1"/>
    <x v="0"/>
    <x v="4"/>
  </r>
  <r>
    <d v="2017-01-31T00:00:00"/>
    <s v="6429VP"/>
    <s v="1561CB"/>
    <n v="3171669.75"/>
    <n v="0"/>
    <n v="3.17166975"/>
    <x v="0"/>
    <x v="1"/>
    <s v="6429VP"/>
    <s v="6429"/>
    <s v="642"/>
    <s v="VP"/>
    <x v="4"/>
    <x v="0"/>
    <x v="0"/>
    <b v="1"/>
    <x v="0"/>
    <x v="4"/>
  </r>
  <r>
    <d v="2017-01-31T00:00:00"/>
    <s v="6429CN"/>
    <s v="33388"/>
    <n v="2250000"/>
    <n v="0"/>
    <n v="2.25"/>
    <x v="0"/>
    <x v="1"/>
    <s v="6429CN"/>
    <s v="6429"/>
    <s v="642"/>
    <s v="CN"/>
    <x v="4"/>
    <x v="1"/>
    <x v="0"/>
    <b v="1"/>
    <x v="0"/>
    <x v="4"/>
  </r>
  <r>
    <d v="2017-01-31T00:00:00"/>
    <s v="6426PV"/>
    <s v="331VP"/>
    <n v="1928250"/>
    <n v="0"/>
    <n v="1.92825"/>
    <x v="0"/>
    <x v="1"/>
    <s v="6426PV"/>
    <s v="6426"/>
    <s v="642"/>
    <s v="PV"/>
    <x v="5"/>
    <x v="2"/>
    <x v="0"/>
    <b v="1"/>
    <x v="0"/>
    <x v="5"/>
  </r>
  <r>
    <d v="2017-01-31T00:00:00"/>
    <s v="6429PV"/>
    <s v="11212"/>
    <n v="1582425"/>
    <n v="0"/>
    <n v="1.582425"/>
    <x v="0"/>
    <x v="1"/>
    <s v="6429PV"/>
    <s v="6429"/>
    <s v="642"/>
    <s v="PV"/>
    <x v="4"/>
    <x v="2"/>
    <x v="0"/>
    <b v="1"/>
    <x v="0"/>
    <x v="4"/>
  </r>
  <r>
    <d v="2017-01-31T00:00:00"/>
    <s v="6429CN"/>
    <s v="11222"/>
    <n v="1220175"/>
    <n v="0"/>
    <n v="1.220175"/>
    <x v="0"/>
    <x v="1"/>
    <s v="6429CN"/>
    <s v="6429"/>
    <s v="642"/>
    <s v="CN"/>
    <x v="4"/>
    <x v="1"/>
    <x v="0"/>
    <b v="1"/>
    <x v="0"/>
    <x v="4"/>
  </r>
  <r>
    <d v="2017-01-31T00:00:00"/>
    <s v="6429CN"/>
    <s v="11212CN"/>
    <n v="1167234.75"/>
    <n v="0"/>
    <n v="1.16723475"/>
    <x v="0"/>
    <x v="1"/>
    <s v="6429CN"/>
    <s v="6429"/>
    <s v="642"/>
    <s v="CN"/>
    <x v="4"/>
    <x v="1"/>
    <x v="0"/>
    <b v="1"/>
    <x v="0"/>
    <x v="4"/>
  </r>
  <r>
    <d v="2017-01-31T00:00:00"/>
    <s v="6426CN"/>
    <s v="1368CN"/>
    <n v="1123897.5"/>
    <n v="0"/>
    <n v="1.1238975"/>
    <x v="0"/>
    <x v="1"/>
    <s v="6426CN"/>
    <s v="6426"/>
    <s v="642"/>
    <s v="CN"/>
    <x v="5"/>
    <x v="1"/>
    <x v="0"/>
    <b v="1"/>
    <x v="0"/>
    <x v="5"/>
  </r>
  <r>
    <d v="2017-01-31T00:00:00"/>
    <s v="6426TD"/>
    <s v="1368CN"/>
    <n v="942750"/>
    <n v="0"/>
    <n v="0.94274999999999998"/>
    <x v="0"/>
    <x v="1"/>
    <s v="6426TD"/>
    <s v="6426"/>
    <s v="642"/>
    <s v="TD"/>
    <x v="5"/>
    <x v="3"/>
    <x v="0"/>
    <b v="1"/>
    <x v="0"/>
    <x v="5"/>
  </r>
  <r>
    <d v="2017-01-31T00:00:00"/>
    <s v="6425VP"/>
    <s v="1561CB"/>
    <n v="906896.25"/>
    <n v="0"/>
    <n v="0.90689624999999996"/>
    <x v="0"/>
    <x v="1"/>
    <s v="6425VP"/>
    <s v="6425"/>
    <s v="642"/>
    <s v="VP"/>
    <x v="3"/>
    <x v="0"/>
    <x v="0"/>
    <b v="1"/>
    <x v="0"/>
    <x v="3"/>
  </r>
  <r>
    <d v="2017-01-31T00:00:00"/>
    <s v="6424CN"/>
    <s v="2423CN"/>
    <n v="562500"/>
    <n v="0"/>
    <n v="0.5625"/>
    <x v="0"/>
    <x v="1"/>
    <s v="6424CN"/>
    <s v="6424"/>
    <s v="642"/>
    <s v="CN"/>
    <x v="7"/>
    <x v="1"/>
    <x v="0"/>
    <b v="1"/>
    <x v="0"/>
    <x v="7"/>
  </r>
  <r>
    <d v="2017-01-31T00:00:00"/>
    <s v="6429VP"/>
    <s v="11212"/>
    <n v="396000"/>
    <n v="0"/>
    <n v="0.39600000000000002"/>
    <x v="0"/>
    <x v="1"/>
    <s v="6429VP"/>
    <s v="6429"/>
    <s v="642"/>
    <s v="VP"/>
    <x v="4"/>
    <x v="0"/>
    <x v="0"/>
    <b v="1"/>
    <x v="0"/>
    <x v="4"/>
  </r>
  <r>
    <d v="2017-01-31T00:00:00"/>
    <s v="6429VP"/>
    <s v="11211VP"/>
    <n v="222750"/>
    <n v="0"/>
    <n v="0.22275"/>
    <x v="0"/>
    <x v="1"/>
    <s v="6429VP"/>
    <s v="6429"/>
    <s v="642"/>
    <s v="VP"/>
    <x v="4"/>
    <x v="0"/>
    <x v="0"/>
    <b v="1"/>
    <x v="0"/>
    <x v="4"/>
  </r>
  <r>
    <d v="2017-01-31T00:00:00"/>
    <s v="6426VP"/>
    <s v="331VP"/>
    <n v="110250"/>
    <n v="0"/>
    <n v="0.11025"/>
    <x v="0"/>
    <x v="1"/>
    <s v="6426VP"/>
    <s v="6426"/>
    <s v="642"/>
    <s v="VP"/>
    <x v="5"/>
    <x v="0"/>
    <x v="0"/>
    <b v="1"/>
    <x v="0"/>
    <x v="5"/>
  </r>
  <r>
    <d v="2017-01-31T00:00:00"/>
    <s v="6421CN"/>
    <s v="11212CN"/>
    <n v="37125"/>
    <n v="0"/>
    <n v="3.7124999999999998E-2"/>
    <x v="0"/>
    <x v="1"/>
    <s v="6421CN"/>
    <s v="6421"/>
    <s v="642"/>
    <s v="CN"/>
    <x v="0"/>
    <x v="1"/>
    <x v="0"/>
    <b v="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11"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2">
  <location ref="E28:G40" firstHeaderRow="0" firstDataRow="1" firstDataCol="1"/>
  <pivotFields count="18">
    <pivotField numFmtId="14" showAll="0"/>
    <pivotField showAll="0"/>
    <pivotField showAll="0"/>
    <pivotField numFmtId="38" showAll="0"/>
    <pivotField numFmtId="165" showAll="0"/>
    <pivotField dataField="1" numFmtId="165" showAll="0"/>
    <pivotField showAll="0">
      <items count="14">
        <item h="1" m="1" x="12"/>
        <item x="0"/>
        <item h="1" x="1"/>
        <item h="1" x="2"/>
        <item h="1" x="3"/>
        <item h="1" x="4"/>
        <item h="1" x="5"/>
        <item h="1" x="6"/>
        <item h="1" x="7"/>
        <item h="1" x="8"/>
        <item h="1" x="9"/>
        <item h="1" x="10"/>
        <item h="1" x="11"/>
        <item t="default"/>
      </items>
    </pivotField>
    <pivotField showAll="0">
      <items count="3">
        <item h="1" x="0"/>
        <item x="1"/>
        <item t="default"/>
      </items>
    </pivotField>
    <pivotField showAll="0"/>
    <pivotField showAll="0"/>
    <pivotField showAll="0"/>
    <pivotField showAll="0"/>
    <pivotField showAll="0"/>
    <pivotField showAll="0"/>
    <pivotField showAll="0" defaultSubtotal="0"/>
    <pivotField showAll="0"/>
    <pivotField showAll="0">
      <items count="5">
        <item x="0"/>
        <item h="1" x="1"/>
        <item h="1" x="2"/>
        <item h="1" x="3"/>
        <item t="default"/>
      </items>
    </pivotField>
    <pivotField axis="axisRow" showAll="0" defaultSubtotal="0">
      <items count="12">
        <item x="0"/>
        <item x="10"/>
        <item x="2"/>
        <item x="7"/>
        <item x="3"/>
        <item x="5"/>
        <item x="1"/>
        <item x="9"/>
        <item x="4"/>
        <item x="8"/>
        <item x="6"/>
        <item m="1" x="11"/>
      </items>
    </pivotField>
  </pivotFields>
  <rowFields count="1">
    <field x="17"/>
  </rowFields>
  <rowItems count="12">
    <i>
      <x/>
    </i>
    <i>
      <x v="1"/>
    </i>
    <i>
      <x v="2"/>
    </i>
    <i>
      <x v="3"/>
    </i>
    <i>
      <x v="4"/>
    </i>
    <i>
      <x v="5"/>
    </i>
    <i>
      <x v="6"/>
    </i>
    <i>
      <x v="7"/>
    </i>
    <i>
      <x v="8"/>
    </i>
    <i>
      <x v="9"/>
    </i>
    <i>
      <x v="10"/>
    </i>
    <i t="grand">
      <x/>
    </i>
  </rowItems>
  <colFields count="1">
    <field x="-2"/>
  </colFields>
  <colItems count="2">
    <i>
      <x/>
    </i>
    <i i="1">
      <x v="1"/>
    </i>
  </colItems>
  <dataFields count="2">
    <dataField name="Sum of Chi phí" fld="5" baseField="0" baseItem="0" numFmtId="3"/>
    <dataField name="Sum of Chi phí2" fld="5" showDataAs="percentOfCol" baseField="0" baseItem="0" numFmtId="9"/>
  </dataFields>
  <formats count="4">
    <format dxfId="123">
      <pivotArea outline="0" collapsedLevelsAreSubtotals="1" fieldPosition="0"/>
    </format>
    <format dxfId="122">
      <pivotArea outline="0" fieldPosition="0">
        <references count="1">
          <reference field="4294967294" count="1">
            <x v="1"/>
          </reference>
        </references>
      </pivotArea>
    </format>
    <format dxfId="121">
      <pivotArea outline="0" collapsedLevelsAreSubtotals="1" fieldPosition="0">
        <references count="1">
          <reference field="4294967294" count="1" selected="0">
            <x v="1"/>
          </reference>
        </references>
      </pivotArea>
    </format>
    <format dxfId="120">
      <pivotArea dataOnly="0" labelOnly="1" fieldPosition="0">
        <references count="1">
          <reference field="17" count="0"/>
        </references>
      </pivotArea>
    </format>
  </formats>
  <chartFormats count="3">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E26:G38" firstHeaderRow="0" firstDataRow="1" firstDataCol="1"/>
  <pivotFields count="18">
    <pivotField numFmtId="14" showAll="0"/>
    <pivotField showAll="0"/>
    <pivotField showAll="0"/>
    <pivotField numFmtId="165" showAll="0"/>
    <pivotField numFmtId="165" showAll="0"/>
    <pivotField dataField="1" numFmtId="165" showAll="0"/>
    <pivotField showAll="0"/>
    <pivotField showAll="0">
      <items count="3">
        <item x="0"/>
        <item x="1"/>
        <item t="default"/>
      </items>
    </pivotField>
    <pivotField showAll="0"/>
    <pivotField showAll="0"/>
    <pivotField showAll="0"/>
    <pivotField showAll="0"/>
    <pivotField showAll="0">
      <items count="25">
        <item m="1" x="15"/>
        <item x="2"/>
        <item x="4"/>
        <item m="1" x="23"/>
        <item x="5"/>
        <item m="1" x="18"/>
        <item m="1" x="17"/>
        <item m="1" x="16"/>
        <item x="7"/>
        <item x="8"/>
        <item x="3"/>
        <item m="1" x="12"/>
        <item m="1" x="13"/>
        <item x="10"/>
        <item m="1" x="19"/>
        <item x="1"/>
        <item m="1" x="14"/>
        <item x="9"/>
        <item x="6"/>
        <item m="1" x="21"/>
        <item x="0"/>
        <item m="1" x="20"/>
        <item m="1" x="22"/>
        <item m="1" x="11"/>
        <item t="default"/>
      </items>
    </pivotField>
    <pivotField axis="axisRow" showAll="0">
      <items count="24">
        <item m="1" x="12"/>
        <item m="1" x="14"/>
        <item m="1" x="17"/>
        <item x="1"/>
        <item m="1" x="13"/>
        <item m="1" x="18"/>
        <item m="1" x="16"/>
        <item m="1" x="22"/>
        <item m="1" x="21"/>
        <item m="1" x="15"/>
        <item m="1" x="19"/>
        <item x="2"/>
        <item m="1" x="20"/>
        <item x="3"/>
        <item x="0"/>
        <item m="1" x="11"/>
        <item x="4"/>
        <item x="5"/>
        <item x="6"/>
        <item x="7"/>
        <item x="8"/>
        <item x="9"/>
        <item x="10"/>
        <item t="default"/>
      </items>
    </pivotField>
    <pivotField showAll="0">
      <items count="6">
        <item m="1" x="4"/>
        <item m="1" x="3"/>
        <item x="1"/>
        <item x="0"/>
        <item m="1" x="2"/>
        <item t="default"/>
      </items>
    </pivotField>
    <pivotField showAll="0"/>
    <pivotField showAll="0"/>
    <pivotField showAll="0"/>
  </pivotFields>
  <rowFields count="1">
    <field x="13"/>
  </rowFields>
  <rowItems count="12">
    <i>
      <x v="3"/>
    </i>
    <i>
      <x v="11"/>
    </i>
    <i>
      <x v="13"/>
    </i>
    <i>
      <x v="14"/>
    </i>
    <i>
      <x v="16"/>
    </i>
    <i>
      <x v="17"/>
    </i>
    <i>
      <x v="18"/>
    </i>
    <i>
      <x v="19"/>
    </i>
    <i>
      <x v="20"/>
    </i>
    <i>
      <x v="21"/>
    </i>
    <i>
      <x v="22"/>
    </i>
    <i t="grand">
      <x/>
    </i>
  </rowItems>
  <colFields count="1">
    <field x="-2"/>
  </colFields>
  <colItems count="2">
    <i>
      <x/>
    </i>
    <i i="1">
      <x v="1"/>
    </i>
  </colItems>
  <dataFields count="2">
    <dataField name="Sum of Chi phí" fld="5" baseField="0" baseItem="0" numFmtId="3"/>
    <dataField name="Sum of Chi phí2" fld="5" showDataAs="percentOfTotal" baseField="0" baseItem="0" numFmtId="9"/>
  </dataFields>
  <formats count="2">
    <format dxfId="113">
      <pivotArea outline="0" collapsedLevelsAreSubtotals="1" fieldPosition="0">
        <references count="1">
          <reference field="4294967294" count="1" selected="0">
            <x v="0"/>
          </reference>
        </references>
      </pivotArea>
    </format>
    <format dxfId="112">
      <pivotArea outline="0" collapsedLevelsAreSubtotals="1" fieldPosition="0">
        <references count="1">
          <reference field="4294967294" count="1" selected="0">
            <x v="1"/>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2" cacheId="0" applyNumberFormats="0" applyBorderFormats="0" applyFontFormats="0" applyPatternFormats="0" applyAlignmentFormats="0" applyWidthHeightFormats="1" dataCaption="Values" updatedVersion="4" minRefreshableVersion="3" useAutoFormatting="1" colGrandTotals="0" itemPrintTitles="1" createdVersion="4" indent="0" outline="1" outlineData="1" multipleFieldFilters="0" rowHeaderCaption="Tỷ lệ chi phí theo cửa hàng">
  <location ref="A23:L36" firstHeaderRow="1" firstDataRow="2" firstDataCol="1"/>
  <pivotFields count="18">
    <pivotField numFmtId="14" showAll="0"/>
    <pivotField showAll="0"/>
    <pivotField showAll="0"/>
    <pivotField numFmtId="38" showAll="0"/>
    <pivotField numFmtId="165" showAll="0"/>
    <pivotField dataField="1" numFmtId="165" showAll="0"/>
    <pivotField showAll="0">
      <items count="14">
        <item m="1" x="12"/>
        <item x="0"/>
        <item x="1"/>
        <item x="2"/>
        <item x="3"/>
        <item x="4"/>
        <item x="5"/>
        <item x="6"/>
        <item x="7"/>
        <item x="8"/>
        <item x="9"/>
        <item x="10"/>
        <item x="11"/>
        <item t="default"/>
      </items>
    </pivotField>
    <pivotField showAll="0">
      <items count="3">
        <item x="0"/>
        <item x="1"/>
        <item t="default"/>
      </items>
    </pivotField>
    <pivotField showAll="0"/>
    <pivotField showAll="0"/>
    <pivotField showAll="0"/>
    <pivotField showAll="0"/>
    <pivotField axis="axisRow" showAll="0">
      <items count="25">
        <item m="1" x="15"/>
        <item x="4"/>
        <item m="1" x="23"/>
        <item m="1" x="18"/>
        <item m="1" x="17"/>
        <item m="1" x="16"/>
        <item x="8"/>
        <item m="1" x="12"/>
        <item m="1" x="13"/>
        <item m="1" x="19"/>
        <item m="1" x="14"/>
        <item x="6"/>
        <item x="0"/>
        <item m="1" x="22"/>
        <item m="1" x="11"/>
        <item m="1" x="20"/>
        <item m="1" x="21"/>
        <item x="2"/>
        <item x="1"/>
        <item x="9"/>
        <item x="5"/>
        <item x="10"/>
        <item x="3"/>
        <item x="7"/>
        <item t="default"/>
      </items>
    </pivotField>
    <pivotField axis="axisCol" showAll="0">
      <items count="24">
        <item m="1" x="12"/>
        <item m="1" x="17"/>
        <item x="1"/>
        <item m="1" x="13"/>
        <item m="1" x="16"/>
        <item m="1" x="22"/>
        <item m="1" x="19"/>
        <item x="2"/>
        <item m="1" x="20"/>
        <item x="3"/>
        <item x="0"/>
        <item m="1" x="21"/>
        <item m="1" x="15"/>
        <item m="1" x="14"/>
        <item m="1" x="18"/>
        <item m="1" x="11"/>
        <item x="4"/>
        <item x="5"/>
        <item x="6"/>
        <item x="7"/>
        <item x="8"/>
        <item x="9"/>
        <item x="10"/>
        <item t="default"/>
      </items>
    </pivotField>
    <pivotField showAll="0" defaultSubtotal="0"/>
    <pivotField showAll="0"/>
    <pivotField showAll="0">
      <items count="5">
        <item x="0"/>
        <item x="1"/>
        <item x="2"/>
        <item x="3"/>
        <item t="default"/>
      </items>
    </pivotField>
    <pivotField showAll="0" defaultSubtotal="0"/>
  </pivotFields>
  <rowFields count="1">
    <field x="12"/>
  </rowFields>
  <rowItems count="12">
    <i>
      <x v="1"/>
    </i>
    <i>
      <x v="6"/>
    </i>
    <i>
      <x v="11"/>
    </i>
    <i>
      <x v="12"/>
    </i>
    <i>
      <x v="17"/>
    </i>
    <i>
      <x v="18"/>
    </i>
    <i>
      <x v="19"/>
    </i>
    <i>
      <x v="20"/>
    </i>
    <i>
      <x v="21"/>
    </i>
    <i>
      <x v="22"/>
    </i>
    <i>
      <x v="23"/>
    </i>
    <i t="grand">
      <x/>
    </i>
  </rowItems>
  <colFields count="1">
    <field x="13"/>
  </colFields>
  <colItems count="11">
    <i>
      <x v="2"/>
    </i>
    <i>
      <x v="7"/>
    </i>
    <i>
      <x v="9"/>
    </i>
    <i>
      <x v="10"/>
    </i>
    <i>
      <x v="16"/>
    </i>
    <i>
      <x v="17"/>
    </i>
    <i>
      <x v="18"/>
    </i>
    <i>
      <x v="19"/>
    </i>
    <i>
      <x v="20"/>
    </i>
    <i>
      <x v="21"/>
    </i>
    <i>
      <x v="22"/>
    </i>
  </colItems>
  <dataFields count="1">
    <dataField name="Sum of Chi phí" fld="5" showDataAs="percentOfCol" baseField="0" baseItem="0" numFmtId="10"/>
  </dataFields>
  <formats count="9">
    <format dxfId="91">
      <pivotArea outline="0" collapsedLevelsAreSubtotals="1" fieldPosition="0"/>
    </format>
    <format dxfId="90">
      <pivotArea outline="0" collapsedLevelsAreSubtotals="1" fieldPosition="0"/>
    </format>
    <format dxfId="89">
      <pivotArea outline="0" collapsedLevelsAreSubtotals="1" fieldPosition="0"/>
    </format>
    <format dxfId="88">
      <pivotArea field="12" type="button" dataOnly="0" labelOnly="1" outline="0" axis="axisRow" fieldPosition="0"/>
    </format>
    <format dxfId="87">
      <pivotArea dataOnly="0" labelOnly="1" fieldPosition="0">
        <references count="1">
          <reference field="12" count="0"/>
        </references>
      </pivotArea>
    </format>
    <format dxfId="86">
      <pivotArea dataOnly="0" labelOnly="1" grandRow="1" outline="0" fieldPosition="0"/>
    </format>
    <format dxfId="85">
      <pivotArea dataOnly="0" labelOnly="1" fieldPosition="0">
        <references count="1">
          <reference field="13" count="0"/>
        </references>
      </pivotArea>
    </format>
    <format dxfId="84">
      <pivotArea outline="0" fieldPosition="0">
        <references count="1">
          <reference field="4294967294" count="1">
            <x v="0"/>
          </reference>
        </references>
      </pivotArea>
    </format>
    <format dxfId="83">
      <pivotArea dataOnly="0" labelOnly="1" grandCol="1" outline="0" fieldPosition="0"/>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applyNumberFormats="0" applyBorderFormats="0" applyFontFormats="0" applyPatternFormats="0" applyAlignmentFormats="0" applyWidthHeightFormats="1" dataCaption="Values" grandTotalCaption="Tổng chi phí" updatedVersion="4" minRefreshableVersion="3" useAutoFormatting="1" itemPrintTitles="1" createdVersion="4" indent="0" outline="1" outlineData="1" multipleFieldFilters="0" rowHeaderCaption="Chi phí ( đơn vị : triệu đồng )">
  <location ref="A5:M18" firstHeaderRow="1" firstDataRow="2" firstDataCol="1"/>
  <pivotFields count="18">
    <pivotField numFmtId="14" showAll="0"/>
    <pivotField showAll="0"/>
    <pivotField showAll="0"/>
    <pivotField numFmtId="38" showAll="0"/>
    <pivotField numFmtId="165" showAll="0"/>
    <pivotField dataField="1" numFmtId="165" showAll="0"/>
    <pivotField showAll="0">
      <items count="14">
        <item m="1" x="12"/>
        <item x="0"/>
        <item x="1"/>
        <item x="2"/>
        <item x="3"/>
        <item x="4"/>
        <item x="5"/>
        <item x="6"/>
        <item x="7"/>
        <item x="8"/>
        <item x="9"/>
        <item x="10"/>
        <item x="11"/>
        <item t="default"/>
      </items>
    </pivotField>
    <pivotField showAll="0">
      <items count="3">
        <item x="0"/>
        <item x="1"/>
        <item t="default"/>
      </items>
    </pivotField>
    <pivotField showAll="0"/>
    <pivotField showAll="0"/>
    <pivotField showAll="0"/>
    <pivotField showAll="0"/>
    <pivotField axis="axisRow" showAll="0">
      <items count="25">
        <item m="1" x="15"/>
        <item x="4"/>
        <item m="1" x="23"/>
        <item m="1" x="18"/>
        <item m="1" x="17"/>
        <item m="1" x="16"/>
        <item x="8"/>
        <item m="1" x="12"/>
        <item m="1" x="13"/>
        <item m="1" x="19"/>
        <item m="1" x="14"/>
        <item x="6"/>
        <item x="0"/>
        <item m="1" x="22"/>
        <item m="1" x="11"/>
        <item m="1" x="20"/>
        <item m="1" x="21"/>
        <item x="2"/>
        <item x="1"/>
        <item x="9"/>
        <item x="5"/>
        <item x="10"/>
        <item x="3"/>
        <item x="7"/>
        <item t="default"/>
      </items>
    </pivotField>
    <pivotField axis="axisCol" showAll="0">
      <items count="24">
        <item m="1" x="12"/>
        <item m="1" x="17"/>
        <item x="1"/>
        <item m="1" x="13"/>
        <item m="1" x="16"/>
        <item m="1" x="22"/>
        <item m="1" x="19"/>
        <item x="2"/>
        <item m="1" x="20"/>
        <item x="3"/>
        <item x="0"/>
        <item m="1" x="21"/>
        <item m="1" x="15"/>
        <item m="1" x="14"/>
        <item m="1" x="18"/>
        <item m="1" x="11"/>
        <item x="4"/>
        <item x="5"/>
        <item x="6"/>
        <item x="7"/>
        <item x="8"/>
        <item x="9"/>
        <item x="10"/>
        <item t="default"/>
      </items>
    </pivotField>
    <pivotField showAll="0" defaultSubtotal="0"/>
    <pivotField showAll="0"/>
    <pivotField showAll="0">
      <items count="5">
        <item x="0"/>
        <item x="1"/>
        <item x="2"/>
        <item x="3"/>
        <item t="default"/>
      </items>
    </pivotField>
    <pivotField showAll="0" defaultSubtotal="0"/>
  </pivotFields>
  <rowFields count="1">
    <field x="12"/>
  </rowFields>
  <rowItems count="12">
    <i>
      <x v="1"/>
    </i>
    <i>
      <x v="6"/>
    </i>
    <i>
      <x v="11"/>
    </i>
    <i>
      <x v="12"/>
    </i>
    <i>
      <x v="17"/>
    </i>
    <i>
      <x v="18"/>
    </i>
    <i>
      <x v="19"/>
    </i>
    <i>
      <x v="20"/>
    </i>
    <i>
      <x v="21"/>
    </i>
    <i>
      <x v="22"/>
    </i>
    <i>
      <x v="23"/>
    </i>
    <i t="grand">
      <x/>
    </i>
  </rowItems>
  <colFields count="1">
    <field x="13"/>
  </colFields>
  <colItems count="12">
    <i>
      <x v="2"/>
    </i>
    <i>
      <x v="7"/>
    </i>
    <i>
      <x v="9"/>
    </i>
    <i>
      <x v="10"/>
    </i>
    <i>
      <x v="16"/>
    </i>
    <i>
      <x v="17"/>
    </i>
    <i>
      <x v="18"/>
    </i>
    <i>
      <x v="19"/>
    </i>
    <i>
      <x v="20"/>
    </i>
    <i>
      <x v="21"/>
    </i>
    <i>
      <x v="22"/>
    </i>
    <i t="grand">
      <x/>
    </i>
  </colItems>
  <dataFields count="1">
    <dataField name="Sum of Chi phí" fld="5" baseField="0" baseItem="0" numFmtId="4"/>
  </dataFields>
  <formats count="10">
    <format dxfId="101">
      <pivotArea outline="0" collapsedLevelsAreSubtotals="1" fieldPosition="0"/>
    </format>
    <format dxfId="100">
      <pivotArea outline="0" collapsedLevelsAreSubtotals="1" fieldPosition="0"/>
    </format>
    <format dxfId="99">
      <pivotArea field="12" type="button" dataOnly="0" labelOnly="1" outline="0" axis="axisRow" fieldPosition="0"/>
    </format>
    <format dxfId="98">
      <pivotArea dataOnly="0" labelOnly="1" fieldPosition="0">
        <references count="1">
          <reference field="12" count="0"/>
        </references>
      </pivotArea>
    </format>
    <format dxfId="97">
      <pivotArea dataOnly="0" labelOnly="1" grandRow="1" outline="0" fieldPosition="0"/>
    </format>
    <format dxfId="96">
      <pivotArea dataOnly="0" labelOnly="1" fieldPosition="0">
        <references count="1">
          <reference field="13" count="0"/>
        </references>
      </pivotArea>
    </format>
    <format dxfId="95">
      <pivotArea dataOnly="0" labelOnly="1" grandCol="1" outline="0" fieldPosition="0"/>
    </format>
    <format dxfId="94">
      <pivotArea dataOnly="0" labelOnly="1" fieldPosition="0">
        <references count="1">
          <reference field="13" count="1">
            <x v="1"/>
          </reference>
        </references>
      </pivotArea>
    </format>
    <format dxfId="93">
      <pivotArea outline="0" collapsedLevelsAreSubtotals="1" fieldPosition="0">
        <references count="1">
          <reference field="13" count="1" selected="0">
            <x v="0"/>
          </reference>
        </references>
      </pivotArea>
    </format>
    <format dxfId="92">
      <pivotArea outline="0" collapsedLevelsAreSubtotals="1"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3" cacheId="0" applyNumberFormats="0" applyBorderFormats="0" applyFontFormats="0" applyPatternFormats="0" applyAlignmentFormats="0" applyWidthHeightFormats="1" dataCaption="Values" updatedVersion="4" minRefreshableVersion="3" useAutoFormatting="1" rowGrandTotals="0" itemPrintTitles="1" createdVersion="4" indent="0" outline="1" outlineData="1" multipleFieldFilters="0" rowHeaderCaption="Tỷ lệ chi phí theo loại chi phí">
  <location ref="A42:M54" firstHeaderRow="1" firstDataRow="2" firstDataCol="1"/>
  <pivotFields count="18">
    <pivotField numFmtId="14" showAll="0"/>
    <pivotField showAll="0"/>
    <pivotField showAll="0"/>
    <pivotField dataField="1" numFmtId="38" showAll="0"/>
    <pivotField numFmtId="165" showAll="0"/>
    <pivotField numFmtId="165" showAll="0"/>
    <pivotField showAll="0">
      <items count="14">
        <item m="1" x="12"/>
        <item x="0"/>
        <item x="1"/>
        <item x="2"/>
        <item x="3"/>
        <item x="4"/>
        <item x="5"/>
        <item x="6"/>
        <item x="7"/>
        <item x="8"/>
        <item x="9"/>
        <item x="10"/>
        <item x="11"/>
        <item t="default"/>
      </items>
    </pivotField>
    <pivotField showAll="0">
      <items count="3">
        <item x="0"/>
        <item x="1"/>
        <item t="default"/>
      </items>
    </pivotField>
    <pivotField showAll="0"/>
    <pivotField showAll="0"/>
    <pivotField showAll="0"/>
    <pivotField showAll="0"/>
    <pivotField axis="axisRow" showAll="0">
      <items count="25">
        <item m="1" x="15"/>
        <item x="4"/>
        <item m="1" x="23"/>
        <item m="1" x="18"/>
        <item m="1" x="17"/>
        <item m="1" x="16"/>
        <item x="8"/>
        <item m="1" x="12"/>
        <item m="1" x="13"/>
        <item m="1" x="19"/>
        <item m="1" x="14"/>
        <item x="6"/>
        <item x="0"/>
        <item m="1" x="22"/>
        <item m="1" x="11"/>
        <item m="1" x="20"/>
        <item m="1" x="21"/>
        <item x="2"/>
        <item x="1"/>
        <item x="9"/>
        <item x="5"/>
        <item x="10"/>
        <item x="3"/>
        <item x="7"/>
        <item t="default"/>
      </items>
    </pivotField>
    <pivotField axis="axisCol" showAll="0">
      <items count="24">
        <item m="1" x="12"/>
        <item m="1" x="17"/>
        <item x="1"/>
        <item m="1" x="13"/>
        <item m="1" x="16"/>
        <item m="1" x="22"/>
        <item m="1" x="19"/>
        <item x="2"/>
        <item m="1" x="20"/>
        <item x="3"/>
        <item x="0"/>
        <item m="1" x="21"/>
        <item m="1" x="15"/>
        <item m="1" x="14"/>
        <item m="1" x="18"/>
        <item m="1" x="11"/>
        <item x="4"/>
        <item x="5"/>
        <item x="6"/>
        <item x="7"/>
        <item x="8"/>
        <item x="9"/>
        <item x="10"/>
        <item t="default"/>
      </items>
    </pivotField>
    <pivotField showAll="0" defaultSubtotal="0"/>
    <pivotField showAll="0"/>
    <pivotField showAll="0">
      <items count="5">
        <item x="0"/>
        <item x="1"/>
        <item x="2"/>
        <item x="3"/>
        <item t="default"/>
      </items>
    </pivotField>
    <pivotField showAll="0" defaultSubtotal="0"/>
  </pivotFields>
  <rowFields count="1">
    <field x="12"/>
  </rowFields>
  <rowItems count="11">
    <i>
      <x v="1"/>
    </i>
    <i>
      <x v="6"/>
    </i>
    <i>
      <x v="11"/>
    </i>
    <i>
      <x v="12"/>
    </i>
    <i>
      <x v="17"/>
    </i>
    <i>
      <x v="18"/>
    </i>
    <i>
      <x v="19"/>
    </i>
    <i>
      <x v="20"/>
    </i>
    <i>
      <x v="21"/>
    </i>
    <i>
      <x v="22"/>
    </i>
    <i>
      <x v="23"/>
    </i>
  </rowItems>
  <colFields count="1">
    <field x="13"/>
  </colFields>
  <colItems count="12">
    <i>
      <x v="2"/>
    </i>
    <i>
      <x v="7"/>
    </i>
    <i>
      <x v="9"/>
    </i>
    <i>
      <x v="10"/>
    </i>
    <i>
      <x v="16"/>
    </i>
    <i>
      <x v="17"/>
    </i>
    <i>
      <x v="18"/>
    </i>
    <i>
      <x v="19"/>
    </i>
    <i>
      <x v="20"/>
    </i>
    <i>
      <x v="21"/>
    </i>
    <i>
      <x v="22"/>
    </i>
    <i t="grand">
      <x/>
    </i>
  </colItems>
  <dataFields count="1">
    <dataField name="Sum of Nợ" fld="3" showDataAs="percentOfRow" baseField="0" baseItem="0" numFmtId="10"/>
  </dataFields>
  <formats count="5">
    <format dxfId="106">
      <pivotArea outline="0" collapsedLevelsAreSubtotals="1" fieldPosition="0"/>
    </format>
    <format dxfId="105">
      <pivotArea field="12" type="button" dataOnly="0" labelOnly="1" outline="0" axis="axisRow" fieldPosition="0"/>
    </format>
    <format dxfId="104">
      <pivotArea dataOnly="0" labelOnly="1" fieldPosition="0">
        <references count="1">
          <reference field="12" count="0"/>
        </references>
      </pivotArea>
    </format>
    <format dxfId="103">
      <pivotArea dataOnly="0" labelOnly="1" fieldPosition="0">
        <references count="1">
          <reference field="13" count="0"/>
        </references>
      </pivotArea>
    </format>
    <format dxfId="102">
      <pivotArea dataOnly="0" labelOnly="1" grandCol="1" outline="0" fieldPosition="0"/>
    </format>
  </formats>
  <pivotTableStyleInfo name="PivotStyleMedium1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5" cacheId="0" applyNumberFormats="0" applyBorderFormats="0" applyFontFormats="0" applyPatternFormats="0" applyAlignmentFormats="0" applyWidthHeightFormats="1" dataCaption="Values" grandTotalCaption="Tỷ lệ chi phí theo tháng" updatedVersion="4" minRefreshableVersion="3" useAutoFormatting="1" colGrandTotals="0" itemPrintTitles="1" createdVersion="4" indent="0" outline="1" outlineData="1" multipleFieldFilters="0" rowHeaderCaption="TỶ LỆ CHI PHÍ THEO THÁNG ">
  <location ref="A25:M38" firstHeaderRow="1" firstDataRow="2" firstDataCol="1"/>
  <pivotFields count="18">
    <pivotField numFmtId="14" showAll="0"/>
    <pivotField showAll="0"/>
    <pivotField showAll="0"/>
    <pivotField dataField="1" numFmtId="38" showAll="0"/>
    <pivotField numFmtId="165" showAll="0"/>
    <pivotField numFmtId="165" showAll="0"/>
    <pivotField axis="axisCol" showAll="0">
      <items count="14">
        <item m="1" x="12"/>
        <item x="4"/>
        <item x="5"/>
        <item x="6"/>
        <item x="7"/>
        <item x="8"/>
        <item x="9"/>
        <item x="10"/>
        <item x="11"/>
        <item x="0"/>
        <item x="1"/>
        <item x="2"/>
        <item x="3"/>
        <item t="default"/>
      </items>
    </pivotField>
    <pivotField showAll="0">
      <items count="3">
        <item x="0"/>
        <item x="1"/>
        <item t="default"/>
      </items>
    </pivotField>
    <pivotField showAll="0"/>
    <pivotField showAll="0"/>
    <pivotField showAll="0"/>
    <pivotField showAll="0"/>
    <pivotField axis="axisRow" showAll="0">
      <items count="25">
        <item m="1" x="15"/>
        <item x="4"/>
        <item m="1" x="23"/>
        <item m="1" x="18"/>
        <item m="1" x="17"/>
        <item m="1" x="16"/>
        <item x="8"/>
        <item m="1" x="12"/>
        <item m="1" x="13"/>
        <item m="1" x="19"/>
        <item m="1" x="14"/>
        <item x="6"/>
        <item m="1" x="21"/>
        <item x="0"/>
        <item m="1" x="20"/>
        <item m="1" x="22"/>
        <item m="1" x="11"/>
        <item x="2"/>
        <item x="1"/>
        <item x="9"/>
        <item x="5"/>
        <item x="10"/>
        <item x="3"/>
        <item x="7"/>
        <item t="default"/>
      </items>
    </pivotField>
    <pivotField showAll="0">
      <items count="24">
        <item m="1" x="12"/>
        <item m="1" x="14"/>
        <item m="1" x="17"/>
        <item x="1"/>
        <item m="1" x="13"/>
        <item m="1" x="18"/>
        <item m="1" x="16"/>
        <item x="4"/>
        <item x="5"/>
        <item x="6"/>
        <item x="7"/>
        <item x="8"/>
        <item x="9"/>
        <item x="10"/>
        <item m="1" x="22"/>
        <item m="1" x="21"/>
        <item m="1" x="15"/>
        <item m="1" x="19"/>
        <item x="2"/>
        <item m="1" x="20"/>
        <item x="3"/>
        <item x="0"/>
        <item m="1" x="11"/>
        <item t="default"/>
      </items>
    </pivotField>
    <pivotField showAll="0" defaultSubtotal="0"/>
    <pivotField showAll="0"/>
    <pivotField showAll="0"/>
    <pivotField showAll="0" defaultSubtotal="0"/>
  </pivotFields>
  <rowFields count="1">
    <field x="12"/>
  </rowFields>
  <rowItems count="12">
    <i>
      <x v="1"/>
    </i>
    <i>
      <x v="6"/>
    </i>
    <i>
      <x v="11"/>
    </i>
    <i>
      <x v="13"/>
    </i>
    <i>
      <x v="17"/>
    </i>
    <i>
      <x v="18"/>
    </i>
    <i>
      <x v="19"/>
    </i>
    <i>
      <x v="20"/>
    </i>
    <i>
      <x v="21"/>
    </i>
    <i>
      <x v="22"/>
    </i>
    <i>
      <x v="23"/>
    </i>
    <i t="grand">
      <x/>
    </i>
  </rowItems>
  <colFields count="1">
    <field x="6"/>
  </colFields>
  <colItems count="12">
    <i>
      <x v="1"/>
    </i>
    <i>
      <x v="2"/>
    </i>
    <i>
      <x v="3"/>
    </i>
    <i>
      <x v="4"/>
    </i>
    <i>
      <x v="5"/>
    </i>
    <i>
      <x v="6"/>
    </i>
    <i>
      <x v="7"/>
    </i>
    <i>
      <x v="8"/>
    </i>
    <i>
      <x v="9"/>
    </i>
    <i>
      <x v="10"/>
    </i>
    <i>
      <x v="11"/>
    </i>
    <i>
      <x v="12"/>
    </i>
  </colItems>
  <dataFields count="1">
    <dataField name="Sum of Nợ" fld="3" showDataAs="percentOfCol" baseField="0" baseItem="0" numFmtId="10"/>
  </dataFields>
  <formats count="7">
    <format dxfId="69">
      <pivotArea outline="0" collapsedLevelsAreSubtotals="1" fieldPosition="0"/>
    </format>
    <format dxfId="68">
      <pivotArea field="12" type="button" dataOnly="0" labelOnly="1" outline="0" axis="axisRow" fieldPosition="0"/>
    </format>
    <format dxfId="67">
      <pivotArea dataOnly="0" labelOnly="1" fieldPosition="0">
        <references count="1">
          <reference field="12" count="0"/>
        </references>
      </pivotArea>
    </format>
    <format dxfId="66">
      <pivotArea dataOnly="0" labelOnly="1" grandRow="1" outline="0" fieldPosition="0"/>
    </format>
    <format dxfId="65">
      <pivotArea dataOnly="0" labelOnly="1" fieldPosition="0">
        <references count="1">
          <reference field="6" count="0"/>
        </references>
      </pivotArea>
    </format>
    <format dxfId="64">
      <pivotArea dataOnly="0" labelOnly="1" grandCol="1" outline="0" fieldPosition="0"/>
    </format>
    <format dxfId="63">
      <pivotArea outline="0" fieldPosition="0">
        <references count="1">
          <reference field="4294967294" count="1">
            <x v="0"/>
          </reference>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4" cacheId="0" applyNumberFormats="0" applyBorderFormats="0" applyFontFormats="0" applyPatternFormats="0" applyAlignmentFormats="0" applyWidthHeightFormats="1" dataCaption="Values" grandTotalCaption="Tổng chi phí" updatedVersion="4" minRefreshableVersion="3" useAutoFormatting="1" itemPrintTitles="1" createdVersion="4" indent="0" outline="1" outlineData="1" multipleFieldFilters="0" rowHeaderCaption="CHI PHÍ THEO THÁNG">
  <location ref="A6:N19" firstHeaderRow="1" firstDataRow="2" firstDataCol="1"/>
  <pivotFields count="18">
    <pivotField numFmtId="14" showAll="0"/>
    <pivotField showAll="0"/>
    <pivotField showAll="0"/>
    <pivotField numFmtId="38" showAll="0"/>
    <pivotField numFmtId="165" showAll="0"/>
    <pivotField dataField="1" numFmtId="165" showAll="0"/>
    <pivotField axis="axisCol" showAll="0">
      <items count="14">
        <item m="1" x="12"/>
        <item x="4"/>
        <item x="5"/>
        <item x="6"/>
        <item x="7"/>
        <item x="8"/>
        <item x="9"/>
        <item x="10"/>
        <item x="11"/>
        <item x="0"/>
        <item x="1"/>
        <item x="2"/>
        <item x="3"/>
        <item t="default"/>
      </items>
    </pivotField>
    <pivotField showAll="0">
      <items count="3">
        <item x="0"/>
        <item x="1"/>
        <item t="default"/>
      </items>
    </pivotField>
    <pivotField showAll="0"/>
    <pivotField showAll="0"/>
    <pivotField showAll="0"/>
    <pivotField showAll="0"/>
    <pivotField axis="axisRow" showAll="0">
      <items count="25">
        <item m="1" x="15"/>
        <item x="4"/>
        <item m="1" x="23"/>
        <item m="1" x="18"/>
        <item m="1" x="17"/>
        <item m="1" x="16"/>
        <item x="8"/>
        <item m="1" x="12"/>
        <item m="1" x="13"/>
        <item m="1" x="19"/>
        <item m="1" x="14"/>
        <item x="6"/>
        <item m="1" x="21"/>
        <item x="0"/>
        <item m="1" x="20"/>
        <item m="1" x="22"/>
        <item m="1" x="11"/>
        <item x="2"/>
        <item x="1"/>
        <item x="9"/>
        <item x="5"/>
        <item x="10"/>
        <item x="3"/>
        <item x="7"/>
        <item t="default"/>
      </items>
    </pivotField>
    <pivotField showAll="0">
      <items count="24">
        <item m="1" x="12"/>
        <item m="1" x="14"/>
        <item m="1" x="17"/>
        <item x="1"/>
        <item m="1" x="13"/>
        <item m="1" x="18"/>
        <item m="1" x="16"/>
        <item x="4"/>
        <item x="5"/>
        <item x="6"/>
        <item x="7"/>
        <item x="8"/>
        <item x="9"/>
        <item x="10"/>
        <item m="1" x="22"/>
        <item m="1" x="21"/>
        <item m="1" x="15"/>
        <item m="1" x="19"/>
        <item x="2"/>
        <item m="1" x="20"/>
        <item x="3"/>
        <item x="0"/>
        <item m="1" x="11"/>
        <item t="default"/>
      </items>
    </pivotField>
    <pivotField showAll="0" defaultSubtotal="0"/>
    <pivotField showAll="0"/>
    <pivotField showAll="0"/>
    <pivotField showAll="0" defaultSubtotal="0"/>
  </pivotFields>
  <rowFields count="1">
    <field x="12"/>
  </rowFields>
  <rowItems count="12">
    <i>
      <x v="1"/>
    </i>
    <i>
      <x v="6"/>
    </i>
    <i>
      <x v="11"/>
    </i>
    <i>
      <x v="13"/>
    </i>
    <i>
      <x v="17"/>
    </i>
    <i>
      <x v="18"/>
    </i>
    <i>
      <x v="19"/>
    </i>
    <i>
      <x v="20"/>
    </i>
    <i>
      <x v="21"/>
    </i>
    <i>
      <x v="22"/>
    </i>
    <i>
      <x v="23"/>
    </i>
    <i t="grand">
      <x/>
    </i>
  </rowItems>
  <colFields count="1">
    <field x="6"/>
  </colFields>
  <colItems count="13">
    <i>
      <x v="1"/>
    </i>
    <i>
      <x v="2"/>
    </i>
    <i>
      <x v="3"/>
    </i>
    <i>
      <x v="4"/>
    </i>
    <i>
      <x v="5"/>
    </i>
    <i>
      <x v="6"/>
    </i>
    <i>
      <x v="7"/>
    </i>
    <i>
      <x v="8"/>
    </i>
    <i>
      <x v="9"/>
    </i>
    <i>
      <x v="10"/>
    </i>
    <i>
      <x v="11"/>
    </i>
    <i>
      <x v="12"/>
    </i>
    <i t="grand">
      <x/>
    </i>
  </colItems>
  <dataFields count="1">
    <dataField name="Sum of Chi phí" fld="5" baseField="0" baseItem="0"/>
  </dataFields>
  <formats count="8">
    <format dxfId="77">
      <pivotArea outline="0" collapsedLevelsAreSubtotals="1" fieldPosition="0"/>
    </format>
    <format dxfId="76">
      <pivotArea field="12" type="button" dataOnly="0" labelOnly="1" outline="0" axis="axisRow" fieldPosition="0"/>
    </format>
    <format dxfId="75">
      <pivotArea dataOnly="0" labelOnly="1" fieldPosition="0">
        <references count="1">
          <reference field="12" count="0"/>
        </references>
      </pivotArea>
    </format>
    <format dxfId="74">
      <pivotArea dataOnly="0" labelOnly="1" grandRow="1" outline="0" fieldPosition="0"/>
    </format>
    <format dxfId="73">
      <pivotArea dataOnly="0" labelOnly="1" fieldPosition="0">
        <references count="1">
          <reference field="6" count="0"/>
        </references>
      </pivotArea>
    </format>
    <format dxfId="72">
      <pivotArea dataOnly="0" labelOnly="1" grandCol="1" outline="0" fieldPosition="0"/>
    </format>
    <format dxfId="71">
      <pivotArea outline="0" collapsedLevelsAreSubtotals="1" fieldPosition="0"/>
    </format>
    <format dxfId="70">
      <pivotArea collapsedLevelsAreSubtotals="1" fieldPosition="0">
        <references count="1">
          <reference field="1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6" cacheId="0" applyNumberFormats="0" applyBorderFormats="0" applyFontFormats="0" applyPatternFormats="0" applyAlignmentFormats="0" applyWidthHeightFormats="1" dataCaption="Values" grandTotalCaption="Tỷ lệ chi phí theo loại" updatedVersion="4" minRefreshableVersion="3" useAutoFormatting="1" rowGrandTotals="0" itemPrintTitles="1" createdVersion="4" indent="0" outline="1" outlineData="1" multipleFieldFilters="0" rowHeaderCaption="TỶ LỆ CHI PHÍ THEO LOẠI CHI PHÍ ">
  <location ref="A44:N56" firstHeaderRow="1" firstDataRow="2" firstDataCol="1"/>
  <pivotFields count="18">
    <pivotField numFmtId="14" showAll="0"/>
    <pivotField showAll="0"/>
    <pivotField showAll="0"/>
    <pivotField dataField="1" numFmtId="38" showAll="0"/>
    <pivotField numFmtId="165" showAll="0"/>
    <pivotField numFmtId="165" showAll="0"/>
    <pivotField axis="axisCol" showAll="0">
      <items count="14">
        <item m="1" x="12"/>
        <item x="4"/>
        <item x="5"/>
        <item x="6"/>
        <item x="7"/>
        <item x="8"/>
        <item x="9"/>
        <item x="10"/>
        <item x="11"/>
        <item x="0"/>
        <item x="1"/>
        <item x="2"/>
        <item x="3"/>
        <item t="default"/>
      </items>
    </pivotField>
    <pivotField showAll="0">
      <items count="3">
        <item x="0"/>
        <item x="1"/>
        <item t="default"/>
      </items>
    </pivotField>
    <pivotField showAll="0"/>
    <pivotField showAll="0"/>
    <pivotField showAll="0"/>
    <pivotField showAll="0"/>
    <pivotField axis="axisRow" showAll="0">
      <items count="25">
        <item m="1" x="15"/>
        <item x="4"/>
        <item m="1" x="23"/>
        <item m="1" x="18"/>
        <item m="1" x="17"/>
        <item m="1" x="16"/>
        <item x="8"/>
        <item m="1" x="12"/>
        <item m="1" x="13"/>
        <item m="1" x="19"/>
        <item m="1" x="14"/>
        <item x="6"/>
        <item m="1" x="21"/>
        <item x="0"/>
        <item m="1" x="20"/>
        <item m="1" x="22"/>
        <item m="1" x="11"/>
        <item x="2"/>
        <item x="1"/>
        <item x="9"/>
        <item x="5"/>
        <item x="10"/>
        <item x="3"/>
        <item x="7"/>
        <item t="default"/>
      </items>
    </pivotField>
    <pivotField showAll="0">
      <items count="24">
        <item m="1" x="12"/>
        <item m="1" x="14"/>
        <item m="1" x="17"/>
        <item x="1"/>
        <item m="1" x="13"/>
        <item m="1" x="18"/>
        <item m="1" x="16"/>
        <item x="4"/>
        <item x="5"/>
        <item x="6"/>
        <item x="7"/>
        <item x="8"/>
        <item x="9"/>
        <item x="10"/>
        <item m="1" x="22"/>
        <item m="1" x="21"/>
        <item m="1" x="15"/>
        <item m="1" x="19"/>
        <item x="2"/>
        <item m="1" x="20"/>
        <item x="3"/>
        <item x="0"/>
        <item m="1" x="11"/>
        <item t="default"/>
      </items>
    </pivotField>
    <pivotField showAll="0" defaultSubtotal="0"/>
    <pivotField showAll="0"/>
    <pivotField showAll="0"/>
    <pivotField showAll="0" defaultSubtotal="0"/>
  </pivotFields>
  <rowFields count="1">
    <field x="12"/>
  </rowFields>
  <rowItems count="11">
    <i>
      <x v="1"/>
    </i>
    <i>
      <x v="6"/>
    </i>
    <i>
      <x v="11"/>
    </i>
    <i>
      <x v="13"/>
    </i>
    <i>
      <x v="17"/>
    </i>
    <i>
      <x v="18"/>
    </i>
    <i>
      <x v="19"/>
    </i>
    <i>
      <x v="20"/>
    </i>
    <i>
      <x v="21"/>
    </i>
    <i>
      <x v="22"/>
    </i>
    <i>
      <x v="23"/>
    </i>
  </rowItems>
  <colFields count="1">
    <field x="6"/>
  </colFields>
  <colItems count="13">
    <i>
      <x v="1"/>
    </i>
    <i>
      <x v="2"/>
    </i>
    <i>
      <x v="3"/>
    </i>
    <i>
      <x v="4"/>
    </i>
    <i>
      <x v="5"/>
    </i>
    <i>
      <x v="6"/>
    </i>
    <i>
      <x v="7"/>
    </i>
    <i>
      <x v="8"/>
    </i>
    <i>
      <x v="9"/>
    </i>
    <i>
      <x v="10"/>
    </i>
    <i>
      <x v="11"/>
    </i>
    <i>
      <x v="12"/>
    </i>
    <i t="grand">
      <x/>
    </i>
  </colItems>
  <dataFields count="1">
    <dataField name="Sum of Nợ" fld="3" showDataAs="percentOfRow" baseField="0" baseItem="0" numFmtId="10"/>
  </dataFields>
  <formats count="5">
    <format dxfId="82">
      <pivotArea outline="0" collapsedLevelsAreSubtotals="1" fieldPosition="0"/>
    </format>
    <format dxfId="81">
      <pivotArea field="12" type="button" dataOnly="0" labelOnly="1" outline="0" axis="axisRow" fieldPosition="0"/>
    </format>
    <format dxfId="80">
      <pivotArea dataOnly="0" labelOnly="1" fieldPosition="0">
        <references count="1">
          <reference field="12" count="0"/>
        </references>
      </pivotArea>
    </format>
    <format dxfId="79">
      <pivotArea dataOnly="0" labelOnly="1" fieldPosition="0">
        <references count="1">
          <reference field="6" count="0"/>
        </references>
      </pivotArea>
    </format>
    <format dxfId="78">
      <pivotArea dataOnly="0" labelOnly="1" grandCol="1" outline="0" fieldPosition="0"/>
    </format>
  </formats>
  <pivotTableStyleInfo name="PivotStyleMedium1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1">
  <location ref="H28:I31" firstHeaderRow="1" firstDataRow="1" firstDataCol="1"/>
  <pivotFields count="18">
    <pivotField numFmtId="14" showAll="0"/>
    <pivotField showAll="0"/>
    <pivotField showAll="0"/>
    <pivotField numFmtId="165" showAll="0"/>
    <pivotField numFmtId="165" showAll="0"/>
    <pivotField dataField="1" numFmtId="165" showAll="0"/>
    <pivotField showAll="0">
      <items count="14">
        <item h="1" m="1" x="12"/>
        <item x="0"/>
        <item h="1" x="1"/>
        <item h="1" x="2"/>
        <item h="1" x="3"/>
        <item h="1" x="4"/>
        <item h="1" x="5"/>
        <item h="1" x="6"/>
        <item h="1" x="7"/>
        <item h="1" x="8"/>
        <item h="1" x="9"/>
        <item h="1" x="10"/>
        <item h="1" x="11"/>
        <item t="default"/>
      </items>
    </pivotField>
    <pivotField showAll="0">
      <items count="3">
        <item h="1" x="0"/>
        <item x="1"/>
        <item t="default"/>
      </items>
    </pivotField>
    <pivotField showAll="0"/>
    <pivotField showAll="0"/>
    <pivotField showAll="0"/>
    <pivotField showAll="0"/>
    <pivotField showAll="0"/>
    <pivotField showAll="0"/>
    <pivotField axis="axisRow" showAll="0">
      <items count="6">
        <item m="1" x="4"/>
        <item m="1" x="3"/>
        <item x="1"/>
        <item x="0"/>
        <item m="1" x="2"/>
        <item t="default"/>
      </items>
    </pivotField>
    <pivotField showAll="0"/>
    <pivotField showAll="0">
      <items count="5">
        <item x="0"/>
        <item h="1" x="1"/>
        <item h="1" x="2"/>
        <item h="1" x="3"/>
        <item t="default"/>
      </items>
    </pivotField>
    <pivotField showAll="0"/>
  </pivotFields>
  <rowFields count="1">
    <field x="14"/>
  </rowFields>
  <rowItems count="3">
    <i>
      <x v="2"/>
    </i>
    <i>
      <x v="3"/>
    </i>
    <i t="grand">
      <x/>
    </i>
  </rowItems>
  <colItems count="1">
    <i/>
  </colItems>
  <dataFields count="1">
    <dataField name="Sum of Chi phí" fld="5" baseField="0" baseItem="0" numFmtId="3"/>
  </dataFields>
  <formats count="1">
    <format dxfId="124">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10"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2">
  <location ref="A28:C40" firstHeaderRow="0" firstDataRow="1" firstDataCol="1"/>
  <pivotFields count="18">
    <pivotField numFmtId="14" showAll="0"/>
    <pivotField showAll="0"/>
    <pivotField showAll="0"/>
    <pivotField numFmtId="38" showAll="0"/>
    <pivotField numFmtId="165" showAll="0"/>
    <pivotField dataField="1" numFmtId="165" showAll="0"/>
    <pivotField showAll="0">
      <items count="14">
        <item h="1" m="1" x="12"/>
        <item x="0"/>
        <item h="1" x="1"/>
        <item h="1" x="2"/>
        <item h="1" x="3"/>
        <item h="1" x="4"/>
        <item h="1" x="5"/>
        <item h="1" x="6"/>
        <item h="1" x="7"/>
        <item h="1" x="8"/>
        <item h="1" x="9"/>
        <item h="1" x="10"/>
        <item h="1" x="11"/>
        <item t="default"/>
      </items>
    </pivotField>
    <pivotField showAll="0">
      <items count="3">
        <item h="1" x="0"/>
        <item x="1"/>
        <item t="default"/>
      </items>
    </pivotField>
    <pivotField showAll="0"/>
    <pivotField showAll="0"/>
    <pivotField showAll="0"/>
    <pivotField showAll="0"/>
    <pivotField showAll="0"/>
    <pivotField axis="axisRow" showAll="0">
      <items count="24">
        <item m="1" x="12"/>
        <item m="1" x="17"/>
        <item x="1"/>
        <item m="1" x="13"/>
        <item m="1" x="16"/>
        <item m="1" x="22"/>
        <item m="1" x="21"/>
        <item m="1" x="15"/>
        <item m="1" x="19"/>
        <item x="2"/>
        <item m="1" x="20"/>
        <item x="3"/>
        <item x="0"/>
        <item m="1" x="14"/>
        <item m="1" x="18"/>
        <item m="1" x="11"/>
        <item x="4"/>
        <item x="5"/>
        <item x="6"/>
        <item x="7"/>
        <item x="8"/>
        <item x="9"/>
        <item x="10"/>
        <item t="default"/>
      </items>
    </pivotField>
    <pivotField showAll="0" defaultSubtotal="0"/>
    <pivotField showAll="0"/>
    <pivotField showAll="0">
      <items count="5">
        <item x="0"/>
        <item h="1" x="1"/>
        <item h="1" x="2"/>
        <item h="1" x="3"/>
        <item t="default"/>
      </items>
    </pivotField>
    <pivotField showAll="0" defaultSubtotal="0"/>
  </pivotFields>
  <rowFields count="1">
    <field x="13"/>
  </rowFields>
  <rowItems count="12">
    <i>
      <x v="2"/>
    </i>
    <i>
      <x v="9"/>
    </i>
    <i>
      <x v="11"/>
    </i>
    <i>
      <x v="12"/>
    </i>
    <i>
      <x v="16"/>
    </i>
    <i>
      <x v="17"/>
    </i>
    <i>
      <x v="18"/>
    </i>
    <i>
      <x v="19"/>
    </i>
    <i>
      <x v="20"/>
    </i>
    <i>
      <x v="21"/>
    </i>
    <i>
      <x v="22"/>
    </i>
    <i t="grand">
      <x/>
    </i>
  </rowItems>
  <colFields count="1">
    <field x="-2"/>
  </colFields>
  <colItems count="2">
    <i>
      <x/>
    </i>
    <i i="1">
      <x v="1"/>
    </i>
  </colItems>
  <dataFields count="2">
    <dataField name="Tổng chi phí" fld="5" baseField="0" baseItem="0" numFmtId="4"/>
    <dataField name="Tỷ lệ %" fld="5" showDataAs="percentOfTotal" baseField="0" baseItem="0" numFmtId="10"/>
  </dataFields>
  <formats count="3">
    <format dxfId="127">
      <pivotArea outline="0" collapsedLevelsAreSubtotals="1" fieldPosition="0">
        <references count="1">
          <reference field="4294967294" count="1" selected="0">
            <x v="0"/>
          </reference>
        </references>
      </pivotArea>
    </format>
    <format dxfId="126">
      <pivotArea collapsedLevelsAreSubtotals="1" fieldPosition="0">
        <references count="2">
          <reference field="4294967294" count="1" selected="0">
            <x v="0"/>
          </reference>
          <reference field="13" count="0"/>
        </references>
      </pivotArea>
    </format>
    <format dxfId="125">
      <pivotArea collapsedLevelsAreSubtotals="1" fieldPosition="0">
        <references count="2">
          <reference field="4294967294" count="1" selected="0">
            <x v="1"/>
          </reference>
          <reference field="13" count="0"/>
        </references>
      </pivotArea>
    </format>
  </format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PivotTable15"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5">
  <location ref="A43:B49" firstHeaderRow="1" firstDataRow="1" firstDataCol="1"/>
  <pivotFields count="18">
    <pivotField numFmtId="14" showAll="0"/>
    <pivotField showAll="0"/>
    <pivotField showAll="0"/>
    <pivotField numFmtId="38" showAll="0"/>
    <pivotField numFmtId="165" showAll="0"/>
    <pivotField dataField="1" numFmtId="165" showAll="0"/>
    <pivotField showAll="0">
      <items count="14">
        <item h="1" m="1" x="12"/>
        <item x="0"/>
        <item h="1" x="1"/>
        <item h="1" x="2"/>
        <item h="1" x="3"/>
        <item h="1" x="4"/>
        <item h="1" x="5"/>
        <item h="1" x="6"/>
        <item h="1" x="7"/>
        <item h="1" x="8"/>
        <item h="1" x="9"/>
        <item h="1" x="10"/>
        <item h="1" x="11"/>
        <item t="default"/>
      </items>
    </pivotField>
    <pivotField showAll="0">
      <items count="3">
        <item h="1" x="0"/>
        <item x="1"/>
        <item t="default"/>
      </items>
    </pivotField>
    <pivotField showAll="0"/>
    <pivotField showAll="0" measureFilter="1"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defaultSubtotal="0"/>
    <pivotField showAll="0"/>
    <pivotField showAll="0">
      <items count="5">
        <item x="0"/>
        <item h="1" x="1"/>
        <item h="1" x="2"/>
        <item h="1" x="3"/>
        <item t="default"/>
      </items>
    </pivotField>
    <pivotField axis="axisRow" showAll="0" measureFilter="1" sortType="descending" defaultSubtotal="0">
      <items count="12">
        <item x="0"/>
        <item x="10"/>
        <item x="2"/>
        <item x="7"/>
        <item x="3"/>
        <item x="5"/>
        <item x="1"/>
        <item x="9"/>
        <item x="4"/>
        <item x="8"/>
        <item x="6"/>
        <item m="1" x="11"/>
      </items>
      <autoSortScope>
        <pivotArea dataOnly="0" outline="0" fieldPosition="0">
          <references count="1">
            <reference field="4294967294" count="1" selected="0">
              <x v="0"/>
            </reference>
          </references>
        </pivotArea>
      </autoSortScope>
    </pivotField>
  </pivotFields>
  <rowFields count="1">
    <field x="17"/>
  </rowFields>
  <rowItems count="6">
    <i>
      <x v="8"/>
    </i>
    <i>
      <x/>
    </i>
    <i>
      <x v="6"/>
    </i>
    <i>
      <x v="2"/>
    </i>
    <i>
      <x v="10"/>
    </i>
    <i t="grand">
      <x/>
    </i>
  </rowItems>
  <colItems count="1">
    <i/>
  </colItems>
  <dataFields count="1">
    <dataField name="Sum of Chi phí" fld="5" baseField="0" baseItem="0" numFmtId="166"/>
  </dataFields>
  <formats count="1">
    <format dxfId="128">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2">
    <filter fld="9" type="count" evalOrder="-1" id="1" iMeasureFld="0">
      <autoFilter ref="A1">
        <filterColumn colId="0">
          <top10 val="5" filterVal="5"/>
        </filterColumn>
      </autoFilter>
    </filter>
    <filter fld="17" type="count" evalOrder="-1" id="2"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PivotTable9"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D26:F39" firstHeaderRow="0" firstDataRow="1" firstDataCol="1"/>
  <pivotFields count="18">
    <pivotField numFmtId="14" showAll="0"/>
    <pivotField showAll="0"/>
    <pivotField showAll="0"/>
    <pivotField numFmtId="38" showAll="0"/>
    <pivotField numFmtId="165" showAll="0"/>
    <pivotField dataField="1" numFmtId="165" showAll="0"/>
    <pivotField axis="axisRow" showAll="0" sortType="ascending">
      <items count="14">
        <item m="1" x="12"/>
        <item x="0"/>
        <item x="1"/>
        <item x="2"/>
        <item x="3"/>
        <item x="4"/>
        <item x="5"/>
        <item x="6"/>
        <item x="7"/>
        <item x="8"/>
        <item x="9"/>
        <item x="10"/>
        <item x="11"/>
        <item t="default"/>
      </items>
    </pivotField>
    <pivotField showAll="0">
      <items count="3">
        <item x="0"/>
        <item x="1"/>
        <item t="default"/>
      </items>
    </pivotField>
    <pivotField showAll="0"/>
    <pivotField showAll="0"/>
    <pivotField showAll="0"/>
    <pivotField showAll="0"/>
    <pivotField showAll="0"/>
    <pivotField showAll="0">
      <items count="24">
        <item m="1" x="12"/>
        <item m="1" x="14"/>
        <item m="1" x="17"/>
        <item x="1"/>
        <item m="1" x="13"/>
        <item m="1" x="18"/>
        <item m="1" x="16"/>
        <item x="4"/>
        <item x="5"/>
        <item x="6"/>
        <item x="7"/>
        <item x="8"/>
        <item x="9"/>
        <item x="10"/>
        <item m="1" x="22"/>
        <item m="1" x="21"/>
        <item m="1" x="15"/>
        <item m="1" x="19"/>
        <item x="2"/>
        <item m="1" x="20"/>
        <item x="3"/>
        <item x="0"/>
        <item m="1" x="11"/>
        <item t="default"/>
      </items>
    </pivotField>
    <pivotField showAll="0" defaultSubtotal="0">
      <items count="5">
        <item m="1" x="4"/>
        <item m="1" x="3"/>
        <item x="1"/>
        <item x="0"/>
        <item m="1" x="2"/>
      </items>
    </pivotField>
    <pivotField showAll="0"/>
    <pivotField showAll="0"/>
    <pivotField showAll="0" defaultSubtotal="0"/>
  </pivotFields>
  <rowFields count="1">
    <field x="6"/>
  </rowFields>
  <rowItems count="13">
    <i>
      <x v="1"/>
    </i>
    <i>
      <x v="2"/>
    </i>
    <i>
      <x v="3"/>
    </i>
    <i>
      <x v="4"/>
    </i>
    <i>
      <x v="5"/>
    </i>
    <i>
      <x v="6"/>
    </i>
    <i>
      <x v="7"/>
    </i>
    <i>
      <x v="8"/>
    </i>
    <i>
      <x v="9"/>
    </i>
    <i>
      <x v="10"/>
    </i>
    <i>
      <x v="11"/>
    </i>
    <i>
      <x v="12"/>
    </i>
    <i t="grand">
      <x/>
    </i>
  </rowItems>
  <colFields count="1">
    <field x="-2"/>
  </colFields>
  <colItems count="2">
    <i>
      <x/>
    </i>
    <i i="1">
      <x v="1"/>
    </i>
  </colItems>
  <dataFields count="2">
    <dataField name="Sum of Chi phí" fld="5" baseField="0" baseItem="0" numFmtId="3"/>
    <dataField name="Sum of Chi phí2" fld="5" showDataAs="percentOfCol" baseField="0" baseItem="0" numFmtId="10"/>
  </dataFields>
  <formats count="3">
    <format dxfId="116">
      <pivotArea outline="0" collapsedLevelsAreSubtotals="1" fieldPosition="0"/>
    </format>
    <format dxfId="115">
      <pivotArea outline="0" fieldPosition="0">
        <references count="1">
          <reference field="4294967294" count="1">
            <x v="1"/>
          </reference>
        </references>
      </pivotArea>
    </format>
    <format dxfId="114">
      <pivotArea collapsedLevelsAreSubtotals="1" fieldPosition="0">
        <references count="2">
          <reference field="4294967294" count="1" selected="0">
            <x v="1"/>
          </reference>
          <reference field="6" count="0"/>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7"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rowHeaderCaption="Quý">
  <location ref="A26:B31" firstHeaderRow="1" firstDataRow="1" firstDataCol="1"/>
  <pivotFields count="18">
    <pivotField numFmtId="14" showAll="0"/>
    <pivotField showAll="0"/>
    <pivotField showAll="0"/>
    <pivotField numFmtId="38" showAll="0"/>
    <pivotField numFmtId="165" showAll="0"/>
    <pivotField dataField="1" numFmtId="165" showAll="0"/>
    <pivotField showAll="0"/>
    <pivotField showAll="0">
      <items count="3">
        <item x="0"/>
        <item x="1"/>
        <item t="default"/>
      </items>
    </pivotField>
    <pivotField showAll="0"/>
    <pivotField showAll="0"/>
    <pivotField showAll="0"/>
    <pivotField showAll="0"/>
    <pivotField showAll="0"/>
    <pivotField showAll="0">
      <items count="24">
        <item m="1" x="12"/>
        <item m="1" x="14"/>
        <item m="1" x="17"/>
        <item x="1"/>
        <item m="1" x="13"/>
        <item m="1" x="18"/>
        <item m="1" x="16"/>
        <item x="4"/>
        <item x="5"/>
        <item x="6"/>
        <item x="7"/>
        <item x="8"/>
        <item x="9"/>
        <item x="10"/>
        <item m="1" x="22"/>
        <item m="1" x="21"/>
        <item m="1" x="15"/>
        <item m="1" x="19"/>
        <item x="2"/>
        <item m="1" x="20"/>
        <item x="3"/>
        <item x="0"/>
        <item m="1" x="11"/>
        <item t="default"/>
      </items>
    </pivotField>
    <pivotField showAll="0" defaultSubtotal="0">
      <items count="5">
        <item m="1" x="4"/>
        <item m="1" x="3"/>
        <item x="1"/>
        <item x="0"/>
        <item m="1" x="2"/>
      </items>
    </pivotField>
    <pivotField showAll="0"/>
    <pivotField axis="axisRow" showAll="0" sortType="descending">
      <items count="5">
        <item x="3"/>
        <item x="2"/>
        <item x="1"/>
        <item x="0"/>
        <item t="default"/>
      </items>
    </pivotField>
    <pivotField showAll="0" defaultSubtotal="0"/>
  </pivotFields>
  <rowFields count="1">
    <field x="16"/>
  </rowFields>
  <rowItems count="5">
    <i>
      <x/>
    </i>
    <i>
      <x v="1"/>
    </i>
    <i>
      <x v="2"/>
    </i>
    <i>
      <x v="3"/>
    </i>
    <i t="grand">
      <x/>
    </i>
  </rowItems>
  <colItems count="1">
    <i/>
  </colItems>
  <dataFields count="1">
    <dataField name="Sum of Chi phí" fld="5" baseField="0" baseItem="0" numFmtId="3"/>
  </dataFields>
  <formats count="1">
    <format dxfId="117">
      <pivotArea outline="0" collapsedLevelsAreSubtotals="1" fieldPosition="0"/>
    </format>
  </format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6" count="1" selected="0">
            <x v="0"/>
          </reference>
        </references>
      </pivotArea>
    </chartFormat>
    <chartFormat chart="0" format="2">
      <pivotArea type="data" outline="0" fieldPosition="0">
        <references count="2">
          <reference field="4294967294" count="1" selected="0">
            <x v="0"/>
          </reference>
          <reference field="1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1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2">
  <location ref="J26:K32" firstHeaderRow="1" firstDataRow="1" firstDataCol="1"/>
  <pivotFields count="18">
    <pivotField numFmtId="14" showAll="0"/>
    <pivotField showAll="0"/>
    <pivotField showAll="0"/>
    <pivotField numFmtId="38" showAll="0"/>
    <pivotField numFmtId="165" showAll="0"/>
    <pivotField dataField="1" numFmtId="165" showAll="0"/>
    <pivotField axis="axisRow" showAll="0" measureFilter="1" sortType="descending">
      <items count="14">
        <item m="1" x="12"/>
        <item x="4"/>
        <item x="5"/>
        <item x="6"/>
        <item x="7"/>
        <item x="8"/>
        <item x="9"/>
        <item x="10"/>
        <item x="11"/>
        <item x="0"/>
        <item x="1"/>
        <item x="2"/>
        <item x="3"/>
        <item t="default"/>
      </items>
      <autoSortScope>
        <pivotArea dataOnly="0" outline="0" fieldPosition="0">
          <references count="1">
            <reference field="4294967294" count="1" selected="0">
              <x v="0"/>
            </reference>
          </references>
        </pivotArea>
      </autoSortScope>
    </pivotField>
    <pivotField showAll="0">
      <items count="3">
        <item x="0"/>
        <item x="1"/>
        <item t="default"/>
      </items>
    </pivotField>
    <pivotField showAll="0"/>
    <pivotField showAll="0"/>
    <pivotField showAll="0"/>
    <pivotField showAll="0"/>
    <pivotField showAll="0"/>
    <pivotField showAll="0">
      <items count="24">
        <item m="1" x="12"/>
        <item m="1" x="14"/>
        <item m="1" x="17"/>
        <item x="1"/>
        <item m="1" x="13"/>
        <item m="1" x="18"/>
        <item m="1" x="16"/>
        <item x="4"/>
        <item x="5"/>
        <item x="6"/>
        <item x="7"/>
        <item x="8"/>
        <item x="9"/>
        <item x="10"/>
        <item m="1" x="22"/>
        <item m="1" x="21"/>
        <item m="1" x="15"/>
        <item m="1" x="19"/>
        <item x="2"/>
        <item m="1" x="20"/>
        <item x="3"/>
        <item x="0"/>
        <item m="1" x="11"/>
        <item t="default"/>
      </items>
    </pivotField>
    <pivotField showAll="0" defaultSubtotal="0">
      <items count="5">
        <item m="1" x="4"/>
        <item m="1" x="3"/>
        <item x="1"/>
        <item x="0"/>
        <item m="1" x="2"/>
      </items>
    </pivotField>
    <pivotField showAll="0"/>
    <pivotField showAll="0"/>
    <pivotField showAll="0" defaultSubtotal="0"/>
  </pivotFields>
  <rowFields count="1">
    <field x="6"/>
  </rowFields>
  <rowItems count="6">
    <i>
      <x v="9"/>
    </i>
    <i>
      <x v="2"/>
    </i>
    <i>
      <x v="8"/>
    </i>
    <i>
      <x v="11"/>
    </i>
    <i>
      <x v="10"/>
    </i>
    <i t="grand">
      <x/>
    </i>
  </rowItems>
  <colItems count="1">
    <i/>
  </colItems>
  <dataFields count="1">
    <dataField name="Sum of Chi phí" fld="5" baseField="0" baseItem="0" numFmtId="166"/>
  </dataFields>
  <formats count="1">
    <format dxfId="118">
      <pivotArea outline="0" collapsedLevelsAreSubtotals="1" fieldPosition="0"/>
    </format>
  </format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6"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G26:H39" firstHeaderRow="1" firstDataRow="1" firstDataCol="1"/>
  <pivotFields count="18">
    <pivotField numFmtId="14" showAll="0"/>
    <pivotField showAll="0"/>
    <pivotField showAll="0"/>
    <pivotField numFmtId="38" showAll="0"/>
    <pivotField numFmtId="165" showAll="0"/>
    <pivotField dataField="1" numFmtId="165" showAll="0"/>
    <pivotField axis="axisRow" showAll="0">
      <items count="14">
        <item m="1" x="12"/>
        <item x="4"/>
        <item x="5"/>
        <item x="6"/>
        <item x="7"/>
        <item x="8"/>
        <item x="9"/>
        <item x="10"/>
        <item x="11"/>
        <item x="0"/>
        <item x="1"/>
        <item x="2"/>
        <item x="3"/>
        <item t="default"/>
      </items>
    </pivotField>
    <pivotField showAll="0">
      <items count="3">
        <item x="0"/>
        <item x="1"/>
        <item t="default"/>
      </items>
    </pivotField>
    <pivotField showAll="0"/>
    <pivotField showAll="0"/>
    <pivotField showAll="0"/>
    <pivotField showAll="0"/>
    <pivotField showAll="0"/>
    <pivotField showAll="0">
      <items count="24">
        <item m="1" x="12"/>
        <item m="1" x="14"/>
        <item m="1" x="17"/>
        <item x="1"/>
        <item m="1" x="13"/>
        <item m="1" x="18"/>
        <item m="1" x="16"/>
        <item x="4"/>
        <item x="5"/>
        <item x="6"/>
        <item x="7"/>
        <item x="8"/>
        <item x="9"/>
        <item x="10"/>
        <item m="1" x="22"/>
        <item m="1" x="21"/>
        <item m="1" x="15"/>
        <item m="1" x="19"/>
        <item x="2"/>
        <item m="1" x="20"/>
        <item x="3"/>
        <item x="0"/>
        <item m="1" x="11"/>
        <item t="default"/>
      </items>
    </pivotField>
    <pivotField showAll="0" defaultSubtotal="0">
      <items count="5">
        <item m="1" x="4"/>
        <item m="1" x="3"/>
        <item x="1"/>
        <item x="0"/>
        <item m="1" x="2"/>
      </items>
    </pivotField>
    <pivotField showAll="0"/>
    <pivotField showAll="0"/>
    <pivotField showAll="0" defaultSubtotal="0"/>
  </pivotFields>
  <rowFields count="1">
    <field x="6"/>
  </rowFields>
  <rowItems count="13">
    <i>
      <x v="1"/>
    </i>
    <i>
      <x v="2"/>
    </i>
    <i>
      <x v="3"/>
    </i>
    <i>
      <x v="4"/>
    </i>
    <i>
      <x v="5"/>
    </i>
    <i>
      <x v="6"/>
    </i>
    <i>
      <x v="7"/>
    </i>
    <i>
      <x v="8"/>
    </i>
    <i>
      <x v="9"/>
    </i>
    <i>
      <x v="10"/>
    </i>
    <i>
      <x v="11"/>
    </i>
    <i>
      <x v="12"/>
    </i>
    <i t="grand">
      <x/>
    </i>
  </rowItems>
  <colItems count="1">
    <i/>
  </colItems>
  <dataFields count="1">
    <dataField name="Sum of Chi phí" fld="5" showDataAs="percentOfTotal" baseField="0" baseItem="0" numFmtId="9"/>
  </dataFields>
  <formats count="1">
    <format dxfId="119">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26:C39" firstHeaderRow="0" firstDataRow="1" firstDataCol="1"/>
  <pivotFields count="18">
    <pivotField numFmtId="14" showAll="0"/>
    <pivotField showAll="0"/>
    <pivotField showAll="0"/>
    <pivotField numFmtId="165" showAll="0"/>
    <pivotField numFmtId="165" showAll="0"/>
    <pivotField dataField="1" numFmtId="165" showAll="0"/>
    <pivotField axis="axisRow" showAll="0">
      <items count="14">
        <item m="1" x="12"/>
        <item x="0"/>
        <item x="4"/>
        <item x="5"/>
        <item x="6"/>
        <item x="7"/>
        <item x="8"/>
        <item x="9"/>
        <item x="10"/>
        <item x="11"/>
        <item x="1"/>
        <item x="2"/>
        <item x="3"/>
        <item t="default"/>
      </items>
    </pivotField>
    <pivotField showAll="0">
      <items count="3">
        <item x="0"/>
        <item x="1"/>
        <item t="default"/>
      </items>
    </pivotField>
    <pivotField showAll="0"/>
    <pivotField showAll="0"/>
    <pivotField showAll="0"/>
    <pivotField showAll="0"/>
    <pivotField showAll="0">
      <items count="25">
        <item m="1" x="15"/>
        <item x="2"/>
        <item x="4"/>
        <item m="1" x="23"/>
        <item x="5"/>
        <item m="1" x="18"/>
        <item m="1" x="17"/>
        <item m="1" x="16"/>
        <item x="7"/>
        <item x="8"/>
        <item x="3"/>
        <item m="1" x="12"/>
        <item m="1" x="13"/>
        <item x="10"/>
        <item m="1" x="19"/>
        <item x="1"/>
        <item m="1" x="14"/>
        <item x="9"/>
        <item x="6"/>
        <item m="1" x="21"/>
        <item x="0"/>
        <item m="1" x="20"/>
        <item m="1" x="22"/>
        <item m="1" x="11"/>
        <item t="default"/>
      </items>
    </pivotField>
    <pivotField showAll="0"/>
    <pivotField showAll="0">
      <items count="6">
        <item m="1" x="4"/>
        <item m="1" x="3"/>
        <item x="1"/>
        <item x="0"/>
        <item m="1" x="2"/>
        <item t="default"/>
      </items>
    </pivotField>
    <pivotField showAll="0"/>
    <pivotField showAll="0"/>
    <pivotField showAll="0"/>
  </pivotFields>
  <rowFields count="1">
    <field x="6"/>
  </rowFields>
  <rowItems count="13">
    <i>
      <x v="1"/>
    </i>
    <i>
      <x v="2"/>
    </i>
    <i>
      <x v="3"/>
    </i>
    <i>
      <x v="4"/>
    </i>
    <i>
      <x v="5"/>
    </i>
    <i>
      <x v="6"/>
    </i>
    <i>
      <x v="7"/>
    </i>
    <i>
      <x v="8"/>
    </i>
    <i>
      <x v="9"/>
    </i>
    <i>
      <x v="10"/>
    </i>
    <i>
      <x v="11"/>
    </i>
    <i>
      <x v="12"/>
    </i>
    <i t="grand">
      <x/>
    </i>
  </rowItems>
  <colFields count="1">
    <field x="-2"/>
  </colFields>
  <colItems count="2">
    <i>
      <x/>
    </i>
    <i i="1">
      <x v="1"/>
    </i>
  </colItems>
  <dataFields count="2">
    <dataField name="Sum of Chi phí" fld="5" baseField="0" baseItem="0" numFmtId="3"/>
    <dataField name="Sum of Chi phí2" fld="5" showDataAs="percentOfCol" baseField="0" baseItem="0" numFmtId="9"/>
  </dataFields>
  <formats count="5">
    <format dxfId="111">
      <pivotArea outline="0" collapsedLevelsAreSubtotals="1" fieldPosition="0"/>
    </format>
    <format dxfId="110">
      <pivotArea outline="0" fieldPosition="0">
        <references count="1">
          <reference field="4294967294" count="1">
            <x v="1"/>
          </reference>
        </references>
      </pivotArea>
    </format>
    <format dxfId="109">
      <pivotArea outline="0" collapsedLevelsAreSubtotals="1" fieldPosition="0">
        <references count="1">
          <reference field="4294967294" count="1" selected="0">
            <x v="1"/>
          </reference>
        </references>
      </pivotArea>
    </format>
    <format dxfId="108">
      <pivotArea collapsedLevelsAreSubtotals="1" fieldPosition="0">
        <references count="2">
          <reference field="4294967294" count="1" selected="0">
            <x v="1"/>
          </reference>
          <reference field="6" count="1">
            <x v="2"/>
          </reference>
        </references>
      </pivotArea>
    </format>
    <format dxfId="107">
      <pivotArea outline="0" collapsedLevelsAreSubtotals="1" fieldPosition="0">
        <references count="1">
          <reference field="4294967294" count="1" selected="0">
            <x v="0"/>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00000000-0013-0000-FFFF-FFFF01000000}" sourceName="Tháng">
  <pivotTables>
    <pivotTable tabId="27" name="PivotTable1"/>
    <pivotTable tabId="27" name="PivotTable2"/>
    <pivotTable tabId="27" name="PivotTable3"/>
  </pivotTables>
  <data>
    <tabular pivotCacheId="1" showMissing="0">
      <items count="13">
        <i x="0" s="1"/>
        <i x="1" s="1"/>
        <i x="2" s="1"/>
        <i x="3" s="1"/>
        <i x="4" s="1"/>
        <i x="5" s="1"/>
        <i x="6" s="1"/>
        <i x="7" s="1"/>
        <i x="8" s="1"/>
        <i x="9" s="1"/>
        <i x="10" s="1"/>
        <i x="11" s="1"/>
        <i x="12"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ý" xr10:uid="{00000000-0013-0000-FFFF-FFFF0A000000}" sourceName="Quý">
  <pivotTables>
    <pivotTable tabId="30" name="PivotTable10"/>
    <pivotTable tabId="30" name="PivotTable11"/>
    <pivotTable tabId="30" name="PivotTable15"/>
    <pivotTable tabId="30" name="PivotTable1"/>
  </pivotTables>
  <data>
    <tabular pivotCacheId="1">
      <items count="4">
        <i x="0" s="1"/>
        <i x="1" nd="1"/>
        <i x="2" nd="1"/>
        <i x="3" nd="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ăm4" xr10:uid="{00000000-0013-0000-FFFF-FFFF0B000000}" sourceName="Năm">
  <pivotTables>
    <pivotTable tabId="31" name="PivotTable1"/>
    <pivotTable tabId="31" name="PivotTable3"/>
  </pivotTables>
  <data>
    <tabular pivotCacheId="1">
      <items count="2">
        <i x="0" s="1"/>
        <i x="1" s="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__VP" xr10:uid="{00000000-0013-0000-FFFF-FFFF0C000000}" sourceName="Cửa hàng, VP">
  <pivotTables>
    <pivotTable tabId="25" name="PivotTable9"/>
    <pivotTable tabId="25" name="PivotTable13"/>
    <pivotTable tabId="25" name="PivotTable14"/>
    <pivotTable tabId="25" name="PivotTable7"/>
  </pivotTables>
  <data>
    <tabular pivotCacheId="1" showMissing="0">
      <items count="5">
        <i x="1" s="1"/>
        <i x="0" s="1"/>
        <i x="4" s="1" nd="1"/>
        <i x="3" s="1" nd="1"/>
        <i x="2" s="1" nd="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__VP1" xr10:uid="{00000000-0013-0000-FFFF-FFFF0D000000}" sourceName="Cửa hàng, VP">
  <pivotTables>
    <pivotTable tabId="31" name="PivotTable1"/>
    <pivotTable tabId="31" name="PivotTable3"/>
  </pivotTables>
  <data>
    <tabular pivotCacheId="1" showMissing="0">
      <items count="5">
        <i x="1" s="1"/>
        <i x="0" s="1"/>
        <i x="4" s="1" nd="1"/>
        <i x="3" s="1" nd="1"/>
        <i x="2" s="1" nd="1"/>
      </items>
    </tabular>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ại_chi_phí" xr10:uid="{00000000-0013-0000-FFFF-FFFF0E000000}" sourceName="Loại chi phí">
  <pivotTables>
    <pivotTable tabId="31" name="PivotTable1"/>
    <pivotTable tabId="31" name="PivotTable3"/>
  </pivotTables>
  <data>
    <tabular pivotCacheId="1" showMissing="0">
      <items count="24">
        <i x="2" s="1"/>
        <i x="4" s="1"/>
        <i x="5" s="1"/>
        <i x="7" s="1"/>
        <i x="8" s="1"/>
        <i x="3" s="1"/>
        <i x="10" s="1"/>
        <i x="1" s="1"/>
        <i x="9" s="1"/>
        <i x="6" s="1"/>
        <i x="0" s="1"/>
        <i x="15" s="1" nd="1"/>
        <i x="23" s="1" nd="1"/>
        <i x="18" s="1" nd="1"/>
        <i x="17" s="1" nd="1"/>
        <i x="16" s="1" nd="1"/>
        <i x="12" s="1" nd="1"/>
        <i x="13" s="1" nd="1"/>
        <i x="19" s="1" nd="1"/>
        <i x="14" s="1" nd="1"/>
        <i x="21" s="1" nd="1"/>
        <i x="20" s="1" nd="1"/>
        <i x="22" s="1" nd="1"/>
        <i x="11"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ăm2" xr10:uid="{00000000-0013-0000-FFFF-FFFF02000000}" sourceName="Năm">
  <pivotTables>
    <pivotTable tabId="27" name="PivotTable1"/>
    <pivotTable tabId="27" name="PivotTable2"/>
    <pivotTable tabId="27" name="PivotTable3"/>
  </pivotTables>
  <data>
    <tabular pivotCacheId="1">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ý1" xr10:uid="{00000000-0013-0000-FFFF-FFFF03000000}" sourceName="Quý">
  <pivotTables>
    <pivotTable tabId="27" name="PivotTable1"/>
    <pivotTable tabId="27" name="PivotTable2"/>
    <pivotTable tabId="27" name="PivotTable3"/>
  </pivotTables>
  <data>
    <tabular pivotCacheId="1">
      <items count="4">
        <i x="0" s="1"/>
        <i x="1" s="1"/>
        <i x="2" s="1"/>
        <i x="3"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ăm" xr10:uid="{00000000-0013-0000-FFFF-FFFF04000000}" sourceName="Năm">
  <pivotTables>
    <pivotTable tabId="29" name="PivotTable4"/>
    <pivotTable tabId="29" name="PivotTable5"/>
    <pivotTable tabId="29" name="PivotTable6"/>
  </pivotTables>
  <data>
    <tabular pivotCacheId="1">
      <items count="2">
        <i x="0" s="1"/>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ên_cửa_hàng" xr10:uid="{00000000-0013-0000-FFFF-FFFF05000000}" sourceName="Tên cửa hàng">
  <pivotTables>
    <pivotTable tabId="29" name="PivotTable4"/>
    <pivotTable tabId="29" name="PivotTable5"/>
    <pivotTable tabId="29" name="PivotTable6"/>
  </pivotTables>
  <data>
    <tabular pivotCacheId="1" showMissing="0">
      <items count="23">
        <i x="1" s="1"/>
        <i x="4" s="1"/>
        <i x="5" s="1"/>
        <i x="6" s="1"/>
        <i x="7" s="1"/>
        <i x="8" s="1"/>
        <i x="9" s="1"/>
        <i x="10" s="1"/>
        <i x="2" s="1"/>
        <i x="3" s="1"/>
        <i x="0" s="1"/>
        <i x="12" s="1" nd="1"/>
        <i x="14" s="1" nd="1"/>
        <i x="17" s="1" nd="1"/>
        <i x="13" s="1" nd="1"/>
        <i x="18" s="1" nd="1"/>
        <i x="16" s="1" nd="1"/>
        <i x="22" s="1" nd="1"/>
        <i x="21" s="1" nd="1"/>
        <i x="15" s="1" nd="1"/>
        <i x="19" s="1" nd="1"/>
        <i x="20" s="1" nd="1"/>
        <i x="11"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ên_cửa_hàng1" xr10:uid="{00000000-0013-0000-FFFF-FFFF06000000}" sourceName="Tên cửa hàng">
  <pivotTables>
    <pivotTable tabId="25" name="PivotTable7"/>
    <pivotTable tabId="25" name="PivotTable9"/>
    <pivotTable tabId="25" name="PivotTable13"/>
    <pivotTable tabId="25" name="PivotTable14"/>
  </pivotTables>
  <data>
    <tabular pivotCacheId="1" showMissing="0" crossFilter="showItemsWithNoData">
      <items count="23">
        <i x="1" s="1"/>
        <i x="4" s="1"/>
        <i x="5" s="1"/>
        <i x="6" s="1"/>
        <i x="7" s="1"/>
        <i x="8" s="1"/>
        <i x="9" s="1"/>
        <i x="10" s="1"/>
        <i x="2" s="1"/>
        <i x="3" s="1"/>
        <i x="0" s="1"/>
        <i x="12" s="1" nd="1"/>
        <i x="14" s="1" nd="1"/>
        <i x="17" s="1" nd="1"/>
        <i x="13" s="1" nd="1"/>
        <i x="18" s="1" nd="1"/>
        <i x="16" s="1" nd="1"/>
        <i x="22" s="1" nd="1"/>
        <i x="21" s="1" nd="1"/>
        <i x="15" s="1" nd="1"/>
        <i x="19" s="1" nd="1"/>
        <i x="20" s="1" nd="1"/>
        <i x="11"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ăm1" xr10:uid="{00000000-0013-0000-FFFF-FFFF07000000}" sourceName="Năm">
  <pivotTables>
    <pivotTable tabId="25" name="PivotTable9"/>
    <pivotTable tabId="25" name="PivotTable13"/>
    <pivotTable tabId="25" name="PivotTable14"/>
    <pivotTable tabId="25" name="PivotTable7"/>
  </pivotTables>
  <data>
    <tabular pivotCacheId="1">
      <items count="2">
        <i x="0" s="1"/>
        <i x="1" s="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1" xr10:uid="{00000000-0013-0000-FFFF-FFFF08000000}" sourceName="Tháng">
  <pivotTables>
    <pivotTable tabId="30" name="PivotTable10"/>
    <pivotTable tabId="30" name="PivotTable11"/>
    <pivotTable tabId="30" name="PivotTable15"/>
    <pivotTable tabId="30" name="PivotTable1"/>
  </pivotTables>
  <data>
    <tabular pivotCacheId="1" showMissing="0">
      <items count="13">
        <i x="0" s="1"/>
        <i x="1" nd="1"/>
        <i x="2" nd="1"/>
        <i x="3" nd="1"/>
        <i x="4" nd="1"/>
        <i x="5" nd="1"/>
        <i x="6" nd="1"/>
        <i x="7" nd="1"/>
        <i x="8" nd="1"/>
        <i x="9" nd="1"/>
        <i x="10" nd="1"/>
        <i x="11" nd="1"/>
        <i x="12" nd="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ăm3" xr10:uid="{00000000-0013-0000-FFFF-FFFF09000000}" sourceName="Năm">
  <pivotTables>
    <pivotTable tabId="30" name="PivotTable10"/>
    <pivotTable tabId="30" name="PivotTable11"/>
    <pivotTable tabId="30" name="PivotTable15"/>
    <pivotTable tabId="30" name="PivotTable1"/>
  </pivotTables>
  <data>
    <tabular pivotCacheId="1">
      <items count="2">
        <i x="0"/>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1" xr10:uid="{00000000-0014-0000-FFFF-FFFF01000000}" cache="Slicer_Tháng1" caption="Tháng" columnCount="3" style="SlicerStyleLight4" rowHeight="241300"/>
  <slicer name="Năm 3" xr10:uid="{00000000-0014-0000-FFFF-FFFF02000000}" cache="Slicer_Năm3" caption="Năm" columnCount="2" style="SlicerStyleDark1" rowHeight="241300"/>
  <slicer name="Quý" xr10:uid="{00000000-0014-0000-FFFF-FFFF03000000}" cache="Slicer_Quý" caption="Quý" columnCount="2" style="SlicerStyleDark4"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ên cửa hàng 1" xr10:uid="{00000000-0014-0000-FFFF-FFFF04000000}" cache="Slicer_Tên_cửa_hàng1" caption="Tên cửa hàng" style="SlicerStyleDark4" rowHeight="241300"/>
  <slicer name="Năm 1" xr10:uid="{00000000-0014-0000-FFFF-FFFF05000000}" cache="Slicer_Năm1" caption="Năm" style="SlicerStyleDark5" rowHeight="241300"/>
  <slicer name="Cửa hàng, VP" xr10:uid="{00000000-0014-0000-FFFF-FFFF06000000}" cache="Slicer_Cửa_hàng__VP" caption="Cửa hàng, VP" style="SlicerStyleLight4"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ăm 4" xr10:uid="{00000000-0014-0000-FFFF-FFFF07000000}" cache="Slicer_Năm4" caption="Năm" style="SlicerStyleLight5" rowHeight="241300"/>
  <slicer name="Cửa hàng, VP 1" xr10:uid="{00000000-0014-0000-FFFF-FFFF08000000}" cache="Slicer_Cửa_hàng__VP1" caption="Cửa hàng, VP" rowHeight="241300"/>
  <slicer name="Loại chi phí" xr10:uid="{00000000-0014-0000-FFFF-FFFF09000000}" cache="Slicer_Loại_chi_phí" caption="Loại chi phí" style="SlicerStyleLight4"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xr10:uid="{00000000-0014-0000-FFFF-FFFF0A000000}" cache="Slicer_Tháng" caption="Tháng" style="SlicerStyleLight4" rowHeight="241300"/>
  <slicer name="Năm 2" xr10:uid="{00000000-0014-0000-FFFF-FFFF0B000000}" cache="Slicer_Năm2" caption="Năm" columnCount="2" style="SlicerStyleDark4" rowHeight="241300"/>
  <slicer name="Quý 1" xr10:uid="{00000000-0014-0000-FFFF-FFFF0C000000}" cache="Slicer_Quý1" caption="Quý" columnCount="4" style="SlicerStyleDark5"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ăm" xr10:uid="{00000000-0014-0000-FFFF-FFFF0D000000}" cache="Slicer_Năm" caption="Năm" columnCount="2" style="SlicerStyleDark4" rowHeight="241300"/>
  <slicer name="Tên cửa hàng" xr10:uid="{00000000-0014-0000-FFFF-FFFF0E000000}" cache="Slicer_Tên_cửa_hàng" caption="Tên cửa hàng" columnCount="7" style="SlicerStyleLight4" rowHeight="241300"/>
</slicers>
</file>

<file path=xl/theme/theme1.xml><?xml version="1.0" encoding="utf-8"?>
<a:theme xmlns:a="http://schemas.openxmlformats.org/drawingml/2006/main" name="Office Theme">
  <a:themeElements>
    <a:clrScheme name="Expense Trends Budget">
      <a:dk1>
        <a:srgbClr val="000000"/>
      </a:dk1>
      <a:lt1>
        <a:srgbClr val="FFFFFF"/>
      </a:lt1>
      <a:dk2>
        <a:srgbClr val="000000"/>
      </a:dk2>
      <a:lt2>
        <a:srgbClr val="FFFFFF"/>
      </a:lt2>
      <a:accent1>
        <a:srgbClr val="97B9C7"/>
      </a:accent1>
      <a:accent2>
        <a:srgbClr val="FFCC4F"/>
      </a:accent2>
      <a:accent3>
        <a:srgbClr val="9AB294"/>
      </a:accent3>
      <a:accent4>
        <a:srgbClr val="F15926"/>
      </a:accent4>
      <a:accent5>
        <a:srgbClr val="906083"/>
      </a:accent5>
      <a:accent6>
        <a:srgbClr val="E89C2B"/>
      </a:accent6>
      <a:hlink>
        <a:srgbClr val="FFFFFF"/>
      </a:hlink>
      <a:folHlink>
        <a:srgbClr val="FFFFFF"/>
      </a:folHlink>
    </a:clrScheme>
    <a:fontScheme name="Expense Trends Budget">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7.xml"/><Relationship Id="rId7" Type="http://schemas.microsoft.com/office/2007/relationships/slicer" Target="../slicers/slicer2.xml"/><Relationship Id="rId2" Type="http://schemas.openxmlformats.org/officeDocument/2006/relationships/pivotTable" Target="../pivotTables/pivotTable6.xml"/><Relationship Id="rId1" Type="http://schemas.openxmlformats.org/officeDocument/2006/relationships/pivotTable" Target="../pivotTables/pivotTable5.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10.xml"/><Relationship Id="rId1" Type="http://schemas.openxmlformats.org/officeDocument/2006/relationships/pivotTable" Target="../pivotTables/pivotTable9.xml"/><Relationship Id="rId5" Type="http://schemas.microsoft.com/office/2007/relationships/slicer" Target="../slicers/slicer3.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13.xml"/><Relationship Id="rId2" Type="http://schemas.openxmlformats.org/officeDocument/2006/relationships/pivotTable" Target="../pivotTables/pivotTable12.xml"/><Relationship Id="rId1" Type="http://schemas.openxmlformats.org/officeDocument/2006/relationships/pivotTable" Target="../pivotTables/pivotTable11.xml"/><Relationship Id="rId6" Type="http://schemas.microsoft.com/office/2007/relationships/slicer" Target="../slicers/slicer4.x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16.xml"/><Relationship Id="rId2" Type="http://schemas.openxmlformats.org/officeDocument/2006/relationships/pivotTable" Target="../pivotTables/pivotTable15.xml"/><Relationship Id="rId1" Type="http://schemas.openxmlformats.org/officeDocument/2006/relationships/pivotTable" Target="../pivotTables/pivotTable14.xml"/><Relationship Id="rId5" Type="http://schemas.microsoft.com/office/2007/relationships/slicer" Target="../slicers/slicer5.x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1:Q49"/>
  <sheetViews>
    <sheetView tabSelected="1" zoomScaleNormal="100" zoomScaleSheetLayoutView="96" workbookViewId="0">
      <selection activeCell="P10" sqref="P10"/>
    </sheetView>
  </sheetViews>
  <sheetFormatPr defaultRowHeight="15" x14ac:dyDescent="0.25"/>
  <cols>
    <col min="1" max="1" width="13.140625" bestFit="1" customWidth="1"/>
    <col min="2" max="2" width="13.85546875" bestFit="1" customWidth="1"/>
    <col min="3" max="3" width="8.140625" bestFit="1" customWidth="1"/>
    <col min="5" max="5" width="13.140625" bestFit="1" customWidth="1"/>
    <col min="6" max="6" width="13.85546875" customWidth="1"/>
    <col min="7" max="7" width="14.85546875" customWidth="1"/>
    <col min="8" max="8" width="15" bestFit="1" customWidth="1"/>
    <col min="9" max="9" width="13.85546875" customWidth="1"/>
    <col min="10" max="10" width="13.85546875" bestFit="1" customWidth="1"/>
  </cols>
  <sheetData>
    <row r="11" spans="13:17" x14ac:dyDescent="0.25">
      <c r="M11" s="37" t="s">
        <v>220</v>
      </c>
      <c r="N11" s="37"/>
      <c r="O11" s="37"/>
      <c r="P11" s="37"/>
      <c r="Q11" s="37"/>
    </row>
    <row r="22" spans="1:13" x14ac:dyDescent="0.25">
      <c r="M22" t="s">
        <v>221</v>
      </c>
    </row>
    <row r="27" spans="1:13" x14ac:dyDescent="0.25">
      <c r="A27" s="24" t="s">
        <v>218</v>
      </c>
      <c r="E27" t="s">
        <v>219</v>
      </c>
      <c r="L27" s="26"/>
      <c r="M27" s="26"/>
    </row>
    <row r="28" spans="1:13" x14ac:dyDescent="0.25">
      <c r="A28" s="11" t="s">
        <v>107</v>
      </c>
      <c r="B28" t="s">
        <v>118</v>
      </c>
      <c r="C28" t="s">
        <v>123</v>
      </c>
      <c r="E28" s="11" t="s">
        <v>107</v>
      </c>
      <c r="F28" t="s">
        <v>106</v>
      </c>
      <c r="G28" t="s">
        <v>217</v>
      </c>
      <c r="H28" s="11" t="s">
        <v>107</v>
      </c>
      <c r="I28" t="s">
        <v>106</v>
      </c>
      <c r="K28" s="39" t="s">
        <v>161</v>
      </c>
      <c r="L28" s="40" t="s">
        <v>167</v>
      </c>
    </row>
    <row r="29" spans="1:13" x14ac:dyDescent="0.25">
      <c r="A29" s="14" t="s">
        <v>210</v>
      </c>
      <c r="B29" s="13">
        <v>630.99947924999992</v>
      </c>
      <c r="C29" s="25">
        <v>0.11697210723798976</v>
      </c>
      <c r="E29" s="34" t="s">
        <v>161</v>
      </c>
      <c r="F29" s="13">
        <v>1198.3308930000001</v>
      </c>
      <c r="G29" s="25">
        <v>0.22214168843562021</v>
      </c>
      <c r="H29" s="14" t="s">
        <v>215</v>
      </c>
      <c r="I29" s="13">
        <v>3071.1980700000004</v>
      </c>
      <c r="K29" s="39" t="s">
        <v>154</v>
      </c>
      <c r="L29" s="40" t="s">
        <v>171</v>
      </c>
    </row>
    <row r="30" spans="1:13" x14ac:dyDescent="0.25">
      <c r="A30" s="14" t="s">
        <v>211</v>
      </c>
      <c r="B30" s="13">
        <v>465.85248975000002</v>
      </c>
      <c r="C30" s="25">
        <v>8.6357832581557603E-2</v>
      </c>
      <c r="E30" s="34" t="s">
        <v>154</v>
      </c>
      <c r="F30" s="13">
        <v>32.174999999999997</v>
      </c>
      <c r="G30" s="25">
        <v>5.9644701368940503E-3</v>
      </c>
      <c r="H30" s="14" t="s">
        <v>216</v>
      </c>
      <c r="I30" s="13">
        <v>2323.2459060000001</v>
      </c>
      <c r="K30" s="39" t="s">
        <v>155</v>
      </c>
      <c r="L30" s="40" t="s">
        <v>160</v>
      </c>
    </row>
    <row r="31" spans="1:13" x14ac:dyDescent="0.25">
      <c r="A31" s="14" t="s">
        <v>212</v>
      </c>
      <c r="B31" s="13">
        <v>307.20502125000002</v>
      </c>
      <c r="C31" s="25">
        <v>5.6948412592059884E-2</v>
      </c>
      <c r="E31" s="34" t="s">
        <v>155</v>
      </c>
      <c r="F31" s="13">
        <v>905.08591350000006</v>
      </c>
      <c r="G31" s="25">
        <v>0.16778113138754383</v>
      </c>
      <c r="H31" s="14" t="s">
        <v>104</v>
      </c>
      <c r="I31" s="13">
        <v>5394.4439760000005</v>
      </c>
      <c r="K31" s="39" t="s">
        <v>163</v>
      </c>
      <c r="L31" s="40" t="s">
        <v>162</v>
      </c>
    </row>
    <row r="32" spans="1:13" x14ac:dyDescent="0.25">
      <c r="A32" s="14" t="s">
        <v>87</v>
      </c>
      <c r="B32" s="13">
        <v>919.18891574999998</v>
      </c>
      <c r="C32" s="25">
        <v>0.17039548836534249</v>
      </c>
      <c r="E32" s="34" t="s">
        <v>163</v>
      </c>
      <c r="F32" s="13">
        <v>66.166857000000007</v>
      </c>
      <c r="G32" s="25">
        <v>1.2265741806639911E-2</v>
      </c>
      <c r="H32" s="38"/>
      <c r="K32" s="39" t="s">
        <v>156</v>
      </c>
      <c r="L32" s="40" t="s">
        <v>170</v>
      </c>
    </row>
    <row r="33" spans="1:12" x14ac:dyDescent="0.25">
      <c r="A33" s="14" t="s">
        <v>261</v>
      </c>
      <c r="B33" s="13">
        <v>787.73560874999998</v>
      </c>
      <c r="C33" s="25">
        <v>0.14602721100722391</v>
      </c>
      <c r="E33" s="34" t="s">
        <v>156</v>
      </c>
      <c r="F33" s="13">
        <v>84.770770499999998</v>
      </c>
      <c r="G33" s="25">
        <v>1.5714459335780858E-2</v>
      </c>
      <c r="H33" s="38"/>
      <c r="K33" s="39" t="s">
        <v>157</v>
      </c>
      <c r="L33" s="40" t="s">
        <v>169</v>
      </c>
    </row>
    <row r="34" spans="1:12" x14ac:dyDescent="0.25">
      <c r="A34" s="14" t="s">
        <v>262</v>
      </c>
      <c r="B34" s="13">
        <v>505.14551325000002</v>
      </c>
      <c r="C34" s="25">
        <v>9.3641812853633016E-2</v>
      </c>
      <c r="E34" s="34" t="s">
        <v>157</v>
      </c>
      <c r="F34" s="13">
        <v>150.91495875000001</v>
      </c>
      <c r="G34" s="25">
        <v>2.7975998902097052E-2</v>
      </c>
      <c r="H34" s="38"/>
      <c r="K34" s="39" t="s">
        <v>158</v>
      </c>
      <c r="L34" s="40" t="s">
        <v>205</v>
      </c>
    </row>
    <row r="35" spans="1:12" x14ac:dyDescent="0.25">
      <c r="A35" s="14" t="s">
        <v>263</v>
      </c>
      <c r="B35" s="13">
        <v>302.08921650000002</v>
      </c>
      <c r="C35" s="25">
        <v>5.6000065594156052E-2</v>
      </c>
      <c r="E35" s="34" t="s">
        <v>158</v>
      </c>
      <c r="F35" s="13">
        <v>975.05124975000001</v>
      </c>
      <c r="G35" s="25">
        <v>0.1807510197692338</v>
      </c>
      <c r="H35" s="38"/>
      <c r="K35" s="39" t="s">
        <v>164</v>
      </c>
      <c r="L35" s="40" t="s">
        <v>165</v>
      </c>
    </row>
    <row r="36" spans="1:12" x14ac:dyDescent="0.25">
      <c r="A36" s="14" t="s">
        <v>264</v>
      </c>
      <c r="B36" s="13">
        <v>287.25455475000001</v>
      </c>
      <c r="C36" s="25">
        <v>5.3250076565444338E-2</v>
      </c>
      <c r="E36" s="34" t="s">
        <v>164</v>
      </c>
      <c r="F36" s="13">
        <v>305.17814250000004</v>
      </c>
      <c r="G36" s="25">
        <v>5.6572678084663479E-2</v>
      </c>
      <c r="H36" s="38"/>
      <c r="K36" s="39" t="s">
        <v>166</v>
      </c>
      <c r="L36" s="40" t="s">
        <v>200</v>
      </c>
    </row>
    <row r="37" spans="1:12" x14ac:dyDescent="0.25">
      <c r="A37" s="14" t="s">
        <v>265</v>
      </c>
      <c r="B37" s="13">
        <v>461.72871674999999</v>
      </c>
      <c r="C37" s="25">
        <v>8.559338437923189E-2</v>
      </c>
      <c r="E37" s="34" t="s">
        <v>166</v>
      </c>
      <c r="F37" s="13">
        <v>1313.1759644999997</v>
      </c>
      <c r="G37" s="25">
        <v>0.2434311989043447</v>
      </c>
      <c r="H37" s="38"/>
      <c r="K37" s="39" t="s">
        <v>159</v>
      </c>
      <c r="L37" s="40" t="s">
        <v>0</v>
      </c>
    </row>
    <row r="38" spans="1:12" x14ac:dyDescent="0.25">
      <c r="A38" s="14" t="s">
        <v>266</v>
      </c>
      <c r="B38" s="13">
        <v>556.21217024999987</v>
      </c>
      <c r="C38" s="25">
        <v>0.10310834123490763</v>
      </c>
      <c r="E38" s="34" t="s">
        <v>159</v>
      </c>
      <c r="F38" s="13">
        <v>12.361061250000001</v>
      </c>
      <c r="G38" s="25">
        <v>2.2914430671621836E-3</v>
      </c>
      <c r="H38" s="38"/>
      <c r="K38" s="39" t="s">
        <v>168</v>
      </c>
      <c r="L38" s="40" t="s">
        <v>1</v>
      </c>
    </row>
    <row r="39" spans="1:12" x14ac:dyDescent="0.25">
      <c r="A39" s="14" t="s">
        <v>267</v>
      </c>
      <c r="B39" s="13">
        <v>171.03228975000002</v>
      </c>
      <c r="C39" s="25">
        <v>3.1705267588453309E-2</v>
      </c>
      <c r="E39" s="34" t="s">
        <v>168</v>
      </c>
      <c r="F39" s="13">
        <v>351.23316524999996</v>
      </c>
      <c r="G39" s="25">
        <v>6.5110170170020146E-2</v>
      </c>
      <c r="H39" s="38"/>
      <c r="L39" s="14"/>
    </row>
    <row r="40" spans="1:12" x14ac:dyDescent="0.25">
      <c r="A40" s="14" t="s">
        <v>104</v>
      </c>
      <c r="B40" s="5">
        <v>5394.4439760000005</v>
      </c>
      <c r="C40" s="21">
        <v>1</v>
      </c>
      <c r="E40" s="14" t="s">
        <v>104</v>
      </c>
      <c r="F40" s="13">
        <v>5394.4439759999987</v>
      </c>
      <c r="G40" s="25">
        <v>1</v>
      </c>
      <c r="H40" s="14"/>
      <c r="L40" s="14"/>
    </row>
    <row r="41" spans="1:12" x14ac:dyDescent="0.25">
      <c r="L41" s="14"/>
    </row>
    <row r="42" spans="1:12" x14ac:dyDescent="0.25">
      <c r="L42" s="14"/>
    </row>
    <row r="43" spans="1:12" x14ac:dyDescent="0.25">
      <c r="A43" s="11" t="s">
        <v>107</v>
      </c>
      <c r="B43" t="s">
        <v>106</v>
      </c>
    </row>
    <row r="44" spans="1:12" x14ac:dyDescent="0.25">
      <c r="A44" s="14" t="s">
        <v>166</v>
      </c>
      <c r="B44" s="27">
        <v>1313.1759644999997</v>
      </c>
    </row>
    <row r="45" spans="1:12" x14ac:dyDescent="0.25">
      <c r="A45" s="14" t="s">
        <v>161</v>
      </c>
      <c r="B45" s="27">
        <v>1198.3308930000001</v>
      </c>
    </row>
    <row r="46" spans="1:12" x14ac:dyDescent="0.25">
      <c r="A46" s="14" t="s">
        <v>158</v>
      </c>
      <c r="B46" s="27">
        <v>975.05124975000001</v>
      </c>
    </row>
    <row r="47" spans="1:12" x14ac:dyDescent="0.25">
      <c r="A47" s="14" t="s">
        <v>155</v>
      </c>
      <c r="B47" s="27">
        <v>905.08591350000006</v>
      </c>
      <c r="E47" s="33"/>
      <c r="F47" s="33"/>
    </row>
    <row r="48" spans="1:12" x14ac:dyDescent="0.25">
      <c r="A48" s="14" t="s">
        <v>168</v>
      </c>
      <c r="B48" s="27">
        <v>351.23316524999996</v>
      </c>
      <c r="E48" s="34"/>
      <c r="F48" s="35"/>
    </row>
    <row r="49" spans="1:6" x14ac:dyDescent="0.25">
      <c r="A49" s="14" t="s">
        <v>104</v>
      </c>
      <c r="B49" s="27">
        <v>4742.8771859999997</v>
      </c>
      <c r="E49" s="34"/>
      <c r="F49" s="36"/>
    </row>
  </sheetData>
  <pageMargins left="0.7" right="0.7" top="0.75" bottom="0.75" header="0.3" footer="0.3"/>
  <pageSetup paperSize="9" scale="73" orientation="landscape" r:id="rId5"/>
  <rowBreaks count="1" manualBreakCount="1">
    <brk id="26" max="14" man="1"/>
  </rowBreaks>
  <drawing r:id="rId6"/>
  <extLst>
    <ext xmlns:x14="http://schemas.microsoft.com/office/spreadsheetml/2009/9/main" uri="{A8765BA9-456A-4dab-B4F3-ACF838C121DE}">
      <x14:slicerList>
        <x14:slicer r:id="rId7"/>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26:K39"/>
  <sheetViews>
    <sheetView workbookViewId="0">
      <selection activeCell="F26" sqref="F26:F39"/>
      <pivotSelection pane="bottomRight" showHeader="1" extendable="1" axis="axisCol" start="1" max="2" activeRow="25" activeCol="5" previousRow="25" previousCol="5" click="1" r:id="rId1">
        <pivotArea dataOnly="0" outline="0" fieldPosition="0">
          <references count="1">
            <reference field="4294967294" count="1">
              <x v="1"/>
            </reference>
          </references>
        </pivotArea>
      </pivotSelection>
    </sheetView>
  </sheetViews>
  <sheetFormatPr defaultRowHeight="15" x14ac:dyDescent="0.25"/>
  <cols>
    <col min="1" max="1" width="11.28515625" customWidth="1"/>
    <col min="2" max="2" width="13.85546875" customWidth="1"/>
    <col min="3" max="3" width="12" customWidth="1"/>
    <col min="4" max="4" width="13.140625" customWidth="1"/>
    <col min="5" max="5" width="13.85546875" customWidth="1"/>
    <col min="6" max="6" width="14.85546875" bestFit="1" customWidth="1"/>
    <col min="7" max="7" width="13.140625" customWidth="1"/>
    <col min="8" max="8" width="13.85546875" customWidth="1"/>
    <col min="9" max="9" width="11" customWidth="1"/>
    <col min="10" max="10" width="13.140625" customWidth="1"/>
    <col min="11" max="11" width="13.85546875" customWidth="1"/>
  </cols>
  <sheetData>
    <row r="26" spans="1:11" x14ac:dyDescent="0.25">
      <c r="A26" s="11" t="s">
        <v>111</v>
      </c>
      <c r="B26" t="s">
        <v>106</v>
      </c>
      <c r="D26" s="11" t="s">
        <v>107</v>
      </c>
      <c r="E26" t="s">
        <v>106</v>
      </c>
      <c r="F26" t="s">
        <v>217</v>
      </c>
      <c r="G26" s="11" t="s">
        <v>107</v>
      </c>
      <c r="H26" t="s">
        <v>106</v>
      </c>
      <c r="J26" s="11" t="s">
        <v>107</v>
      </c>
      <c r="K26" t="s">
        <v>106</v>
      </c>
    </row>
    <row r="27" spans="1:11" x14ac:dyDescent="0.25">
      <c r="A27" s="14">
        <v>4</v>
      </c>
      <c r="B27" s="13">
        <v>11246.584760595006</v>
      </c>
      <c r="D27" s="14">
        <v>1</v>
      </c>
      <c r="E27" s="13">
        <v>8646.8984019450054</v>
      </c>
      <c r="F27" s="25">
        <v>0.18809806075325095</v>
      </c>
      <c r="G27" s="14">
        <v>5</v>
      </c>
      <c r="H27" s="25">
        <v>7.4356071236462706E-2</v>
      </c>
      <c r="J27" s="14">
        <v>1</v>
      </c>
      <c r="K27" s="27">
        <v>8646.8984019450054</v>
      </c>
    </row>
    <row r="28" spans="1:11" x14ac:dyDescent="0.25">
      <c r="A28" s="14">
        <v>3</v>
      </c>
      <c r="B28" s="13">
        <v>6029.2481829075014</v>
      </c>
      <c r="D28" s="14">
        <v>2</v>
      </c>
      <c r="E28" s="13">
        <v>3674.3781294450005</v>
      </c>
      <c r="F28" s="25">
        <v>7.9929631238329191E-2</v>
      </c>
      <c r="G28" s="14">
        <v>6</v>
      </c>
      <c r="H28" s="25">
        <v>0.1094313072547579</v>
      </c>
      <c r="J28" s="14">
        <v>6</v>
      </c>
      <c r="K28" s="27">
        <v>5030.5749673049986</v>
      </c>
    </row>
    <row r="29" spans="1:11" x14ac:dyDescent="0.25">
      <c r="A29" s="14">
        <v>2</v>
      </c>
      <c r="B29" s="13">
        <v>11864.726385804008</v>
      </c>
      <c r="D29" s="14">
        <v>3</v>
      </c>
      <c r="E29" s="13">
        <v>4508.3265498989977</v>
      </c>
      <c r="F29" s="25">
        <v>9.8070711815886252E-2</v>
      </c>
      <c r="G29" s="14">
        <v>7</v>
      </c>
      <c r="H29" s="25">
        <v>1.2523053330943027E-2</v>
      </c>
      <c r="J29" s="14">
        <v>12</v>
      </c>
      <c r="K29" s="27">
        <v>4605.3194535000002</v>
      </c>
    </row>
    <row r="30" spans="1:11" x14ac:dyDescent="0.25">
      <c r="A30" s="14">
        <v>1</v>
      </c>
      <c r="B30" s="13">
        <v>16829.603081289002</v>
      </c>
      <c r="D30" s="14">
        <v>4</v>
      </c>
      <c r="E30" s="13">
        <v>3415.990747545</v>
      </c>
      <c r="F30" s="25">
        <v>7.430886837062077E-2</v>
      </c>
      <c r="G30" s="14">
        <v>8</v>
      </c>
      <c r="H30" s="25">
        <v>4.6879447471851632E-2</v>
      </c>
      <c r="J30" s="14">
        <v>3</v>
      </c>
      <c r="K30" s="27">
        <v>4508.3265498989977</v>
      </c>
    </row>
    <row r="31" spans="1:11" x14ac:dyDescent="0.25">
      <c r="A31" s="14" t="s">
        <v>104</v>
      </c>
      <c r="B31" s="13">
        <v>45970.16241059552</v>
      </c>
      <c r="D31" s="14">
        <v>5</v>
      </c>
      <c r="E31" s="13">
        <v>3418.1606709539997</v>
      </c>
      <c r="F31" s="25">
        <v>7.435607123646272E-2</v>
      </c>
      <c r="G31" s="14">
        <v>9</v>
      </c>
      <c r="H31" s="25">
        <v>7.1753185119207627E-2</v>
      </c>
      <c r="J31" s="14">
        <v>2</v>
      </c>
      <c r="K31" s="27">
        <v>3674.3781294450005</v>
      </c>
    </row>
    <row r="32" spans="1:11" x14ac:dyDescent="0.25">
      <c r="D32" s="14">
        <v>6</v>
      </c>
      <c r="E32" s="13">
        <v>5030.5749673049986</v>
      </c>
      <c r="F32" s="25">
        <v>0.10943130725475791</v>
      </c>
      <c r="G32" s="14">
        <v>10</v>
      </c>
      <c r="H32" s="25">
        <v>6.8972700962531289E-2</v>
      </c>
      <c r="J32" s="14" t="s">
        <v>104</v>
      </c>
      <c r="K32" s="27">
        <v>26465.497502094</v>
      </c>
    </row>
    <row r="33" spans="4:8" x14ac:dyDescent="0.25">
      <c r="D33" s="14">
        <v>7</v>
      </c>
      <c r="E33" s="13">
        <v>575.68679550000002</v>
      </c>
      <c r="F33" s="25">
        <v>1.2523053330943029E-2</v>
      </c>
      <c r="G33" s="14">
        <v>11</v>
      </c>
      <c r="H33" s="25">
        <v>7.549634066879167E-2</v>
      </c>
    </row>
    <row r="34" spans="4:8" x14ac:dyDescent="0.25">
      <c r="D34" s="14">
        <v>8</v>
      </c>
      <c r="E34" s="13">
        <v>2155.0558140000003</v>
      </c>
      <c r="F34" s="25">
        <v>4.6879447471851639E-2</v>
      </c>
      <c r="G34" s="14">
        <v>12</v>
      </c>
      <c r="H34" s="25">
        <v>0.10018062177736696</v>
      </c>
    </row>
    <row r="35" spans="4:8" x14ac:dyDescent="0.25">
      <c r="D35" s="14">
        <v>9</v>
      </c>
      <c r="E35" s="13">
        <v>3298.505573407499</v>
      </c>
      <c r="F35" s="25">
        <v>7.1753185119207627E-2</v>
      </c>
      <c r="G35" s="14">
        <v>1</v>
      </c>
      <c r="H35" s="25">
        <v>0.18809806075325092</v>
      </c>
    </row>
    <row r="36" spans="4:8" x14ac:dyDescent="0.25">
      <c r="D36" s="14">
        <v>10</v>
      </c>
      <c r="E36" s="13">
        <v>3170.6862651450001</v>
      </c>
      <c r="F36" s="25">
        <v>6.8972700962531303E-2</v>
      </c>
      <c r="G36" s="14">
        <v>2</v>
      </c>
      <c r="H36" s="25">
        <v>7.9929631238329177E-2</v>
      </c>
    </row>
    <row r="37" spans="4:8" x14ac:dyDescent="0.25">
      <c r="D37" s="14">
        <v>11</v>
      </c>
      <c r="E37" s="13">
        <v>3470.5790419499995</v>
      </c>
      <c r="F37" s="25">
        <v>7.5496340668791684E-2</v>
      </c>
      <c r="G37" s="14">
        <v>3</v>
      </c>
      <c r="H37" s="25">
        <v>9.8070711815886225E-2</v>
      </c>
    </row>
    <row r="38" spans="4:8" x14ac:dyDescent="0.25">
      <c r="D38" s="14">
        <v>12</v>
      </c>
      <c r="E38" s="13">
        <v>4605.3194535000002</v>
      </c>
      <c r="F38" s="25">
        <v>0.10018062177736697</v>
      </c>
      <c r="G38" s="14">
        <v>4</v>
      </c>
      <c r="H38" s="25">
        <v>7.430886837062077E-2</v>
      </c>
    </row>
    <row r="39" spans="4:8" x14ac:dyDescent="0.25">
      <c r="D39" s="14" t="s">
        <v>104</v>
      </c>
      <c r="E39" s="13">
        <v>45970.162410595498</v>
      </c>
      <c r="F39" s="21">
        <v>1</v>
      </c>
      <c r="G39" s="14" t="s">
        <v>104</v>
      </c>
      <c r="H39" s="25">
        <v>1</v>
      </c>
    </row>
  </sheetData>
  <pageMargins left="0.7" right="0.7" top="0.75" bottom="0.75" header="0.3" footer="0.3"/>
  <pageSetup paperSize="9" orientation="landscape" r:id="rId5"/>
  <drawing r:id="rId6"/>
  <extLst>
    <ext xmlns:x14="http://schemas.microsoft.com/office/spreadsheetml/2009/9/main" uri="{A8765BA9-456A-4dab-B4F3-ACF838C121DE}">
      <x14:slicerList>
        <x14:slicer r:id="rId7"/>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26:G39"/>
  <sheetViews>
    <sheetView workbookViewId="0">
      <selection activeCell="Q15" sqref="Q15"/>
    </sheetView>
  </sheetViews>
  <sheetFormatPr defaultRowHeight="15" x14ac:dyDescent="0.25"/>
  <cols>
    <col min="1" max="1" width="13.140625" customWidth="1"/>
    <col min="2" max="2" width="13.85546875" customWidth="1"/>
    <col min="3" max="3" width="14.85546875" customWidth="1"/>
    <col min="4" max="4" width="7.42578125" customWidth="1"/>
    <col min="5" max="5" width="13.140625" customWidth="1"/>
    <col min="6" max="6" width="13.85546875" customWidth="1"/>
    <col min="7" max="7" width="14.85546875" customWidth="1"/>
    <col min="8" max="21" width="7.42578125" customWidth="1"/>
    <col min="22" max="22" width="2" customWidth="1"/>
    <col min="23" max="23" width="6.85546875" customWidth="1"/>
    <col min="24" max="24" width="2" customWidth="1"/>
    <col min="25" max="25" width="6.85546875" customWidth="1"/>
    <col min="26" max="26" width="2" customWidth="1"/>
    <col min="27" max="27" width="6.85546875" customWidth="1"/>
    <col min="28" max="28" width="3" customWidth="1"/>
    <col min="29" max="29" width="6.85546875" customWidth="1"/>
    <col min="30" max="31" width="2" customWidth="1"/>
    <col min="32" max="32" width="6.85546875" customWidth="1"/>
    <col min="33" max="33" width="3" customWidth="1"/>
    <col min="34" max="34" width="6.85546875" customWidth="1"/>
    <col min="35" max="35" width="2" customWidth="1"/>
    <col min="36" max="36" width="6.85546875" customWidth="1"/>
    <col min="37" max="37" width="2" customWidth="1"/>
    <col min="38" max="38" width="6.85546875" customWidth="1"/>
    <col min="39" max="39" width="2" customWidth="1"/>
    <col min="40" max="40" width="6.85546875" customWidth="1"/>
    <col min="41" max="41" width="3" customWidth="1"/>
    <col min="42" max="42" width="6.85546875" customWidth="1"/>
    <col min="43" max="43" width="3" customWidth="1"/>
    <col min="44" max="44" width="6.85546875" customWidth="1"/>
    <col min="45" max="45" width="3" customWidth="1"/>
    <col min="46" max="46" width="6.85546875" customWidth="1"/>
    <col min="47" max="47" width="3" customWidth="1"/>
    <col min="48" max="48" width="6.85546875" customWidth="1"/>
    <col min="49" max="49" width="3" customWidth="1"/>
    <col min="50" max="50" width="6.85546875" customWidth="1"/>
    <col min="51" max="51" width="3" customWidth="1"/>
    <col min="52" max="52" width="6.85546875" customWidth="1"/>
    <col min="53" max="53" width="3" customWidth="1"/>
    <col min="54" max="54" width="6.85546875" customWidth="1"/>
    <col min="55" max="55" width="2" customWidth="1"/>
    <col min="56" max="56" width="6.85546875" customWidth="1"/>
    <col min="57" max="57" width="3" customWidth="1"/>
    <col min="58" max="58" width="6.85546875" customWidth="1"/>
    <col min="59" max="59" width="3" customWidth="1"/>
    <col min="60" max="60" width="6.85546875" customWidth="1"/>
    <col min="61" max="61" width="3" customWidth="1"/>
    <col min="62" max="62" width="6.85546875" customWidth="1"/>
    <col min="63" max="64" width="2" customWidth="1"/>
    <col min="65" max="65" width="6.85546875" customWidth="1"/>
    <col min="66" max="66" width="3" customWidth="1"/>
    <col min="67" max="67" width="6.85546875" customWidth="1"/>
    <col min="68" max="68" width="3" customWidth="1"/>
    <col min="69" max="69" width="6.85546875" customWidth="1"/>
    <col min="70" max="70" width="2" customWidth="1"/>
    <col min="71" max="71" width="6.85546875" customWidth="1"/>
    <col min="72" max="72" width="2" customWidth="1"/>
    <col min="73" max="73" width="6.85546875" customWidth="1"/>
    <col min="74" max="74" width="2" customWidth="1"/>
    <col min="75" max="75" width="6.85546875" customWidth="1"/>
    <col min="76" max="76" width="2" customWidth="1"/>
    <col min="77" max="77" width="6.85546875" customWidth="1"/>
    <col min="78" max="78" width="2" customWidth="1"/>
    <col min="79" max="79" width="6.85546875" customWidth="1"/>
    <col min="80" max="80" width="3" customWidth="1"/>
    <col min="81" max="81" width="6.85546875" customWidth="1"/>
    <col min="82" max="82" width="2" customWidth="1"/>
    <col min="83" max="83" width="6.85546875" customWidth="1"/>
    <col min="84" max="84" width="2" customWidth="1"/>
    <col min="85" max="85" width="6.85546875" customWidth="1"/>
    <col min="86" max="87" width="2" customWidth="1"/>
    <col min="88" max="88" width="3" customWidth="1"/>
    <col min="89" max="89" width="6.85546875" customWidth="1"/>
    <col min="90" max="90" width="3" customWidth="1"/>
    <col min="91" max="91" width="6.85546875" customWidth="1"/>
    <col min="92" max="92" width="2" customWidth="1"/>
    <col min="93" max="93" width="6.85546875" customWidth="1"/>
    <col min="94" max="94" width="2" customWidth="1"/>
    <col min="95" max="95" width="6.85546875" customWidth="1"/>
    <col min="96" max="96" width="3" customWidth="1"/>
    <col min="97" max="97" width="6.85546875" customWidth="1"/>
    <col min="98" max="98" width="3" customWidth="1"/>
    <col min="99" max="99" width="6.85546875" customWidth="1"/>
    <col min="100" max="100" width="2" customWidth="1"/>
    <col min="101" max="101" width="6.85546875" customWidth="1"/>
    <col min="102" max="102" width="3" customWidth="1"/>
    <col min="103" max="103" width="6.85546875" customWidth="1"/>
    <col min="104" max="104" width="2" customWidth="1"/>
    <col min="105" max="105" width="6.85546875" customWidth="1"/>
    <col min="106" max="106" width="3" customWidth="1"/>
    <col min="107" max="107" width="6.85546875" customWidth="1"/>
    <col min="108" max="108" width="3" customWidth="1"/>
    <col min="109" max="109" width="6.85546875" customWidth="1"/>
    <col min="110" max="110" width="3" customWidth="1"/>
    <col min="111" max="111" width="6.85546875" customWidth="1"/>
    <col min="112" max="112" width="2" customWidth="1"/>
    <col min="113" max="113" width="6.85546875" customWidth="1"/>
    <col min="114" max="114" width="2" customWidth="1"/>
    <col min="115" max="115" width="6.85546875" customWidth="1"/>
    <col min="116" max="116" width="2" customWidth="1"/>
    <col min="117" max="117" width="6.85546875" customWidth="1"/>
    <col min="118" max="118" width="3" customWidth="1"/>
    <col min="119" max="119" width="6.85546875" customWidth="1"/>
    <col min="120" max="120" width="3" customWidth="1"/>
    <col min="121" max="121" width="6.85546875" customWidth="1"/>
    <col min="122" max="122" width="2" customWidth="1"/>
    <col min="123" max="123" width="6.85546875" customWidth="1"/>
    <col min="124" max="124" width="2" customWidth="1"/>
    <col min="125" max="125" width="6.85546875" customWidth="1"/>
    <col min="126" max="126" width="2" customWidth="1"/>
    <col min="127" max="127" width="3" customWidth="1"/>
    <col min="128" max="128" width="6.85546875" customWidth="1"/>
    <col min="129" max="129" width="2" customWidth="1"/>
    <col min="130" max="130" width="6.85546875" customWidth="1"/>
    <col min="131" max="131" width="3" customWidth="1"/>
    <col min="132" max="132" width="6.85546875" customWidth="1"/>
    <col min="133" max="133" width="3" customWidth="1"/>
    <col min="134" max="134" width="6.85546875" customWidth="1"/>
    <col min="135" max="135" width="2" customWidth="1"/>
    <col min="136" max="136" width="6.85546875" customWidth="1"/>
    <col min="137" max="137" width="3" customWidth="1"/>
    <col min="138" max="138" width="6.85546875" customWidth="1"/>
    <col min="139" max="139" width="2" customWidth="1"/>
    <col min="140" max="140" width="6.85546875" customWidth="1"/>
    <col min="141" max="141" width="2" customWidth="1"/>
    <col min="142" max="142" width="6.85546875" customWidth="1"/>
    <col min="143" max="143" width="2" customWidth="1"/>
    <col min="144" max="144" width="6.85546875" customWidth="1"/>
    <col min="145" max="145" width="2" customWidth="1"/>
    <col min="146" max="146" width="6.85546875" customWidth="1"/>
    <col min="147" max="147" width="2" customWidth="1"/>
    <col min="148" max="148" width="3" customWidth="1"/>
    <col min="149" max="149" width="6.85546875" customWidth="1"/>
    <col min="150" max="150" width="2" customWidth="1"/>
    <col min="151" max="151" width="6.85546875" customWidth="1"/>
    <col min="152" max="152" width="3" customWidth="1"/>
    <col min="153" max="153" width="6.85546875" customWidth="1"/>
    <col min="154" max="154" width="2" customWidth="1"/>
    <col min="155" max="155" width="3" customWidth="1"/>
    <col min="156" max="156" width="6.85546875" customWidth="1"/>
    <col min="157" max="157" width="2" customWidth="1"/>
    <col min="158" max="158" width="6.85546875" customWidth="1"/>
    <col min="159" max="159" width="3" customWidth="1"/>
    <col min="160" max="160" width="6.85546875" customWidth="1"/>
    <col min="161" max="161" width="2" customWidth="1"/>
    <col min="162" max="162" width="6.85546875" customWidth="1"/>
    <col min="163" max="163" width="2" customWidth="1"/>
    <col min="164" max="164" width="6.85546875" customWidth="1"/>
    <col min="165" max="165" width="2" customWidth="1"/>
    <col min="166" max="166" width="6.85546875" customWidth="1"/>
    <col min="167" max="167" width="2" customWidth="1"/>
    <col min="168" max="168" width="6.85546875" customWidth="1"/>
    <col min="169" max="169" width="2" customWidth="1"/>
    <col min="170" max="170" width="6.85546875" customWidth="1"/>
    <col min="171" max="171" width="3" customWidth="1"/>
    <col min="172" max="172" width="6.85546875" customWidth="1"/>
    <col min="173" max="173" width="2" customWidth="1"/>
    <col min="174" max="174" width="6.85546875" customWidth="1"/>
    <col min="175" max="175" width="3" customWidth="1"/>
    <col min="176" max="176" width="6.85546875" customWidth="1"/>
    <col min="177" max="177" width="2" customWidth="1"/>
    <col min="178" max="178" width="6.85546875" customWidth="1"/>
    <col min="179" max="179" width="2" customWidth="1"/>
    <col min="180" max="180" width="6.85546875" customWidth="1"/>
    <col min="181" max="181" width="3" customWidth="1"/>
    <col min="182" max="182" width="6.85546875" customWidth="1"/>
    <col min="183" max="183" width="2" customWidth="1"/>
    <col min="184" max="184" width="3" customWidth="1"/>
    <col min="185" max="185" width="6.85546875" customWidth="1"/>
    <col min="186" max="186" width="3" customWidth="1"/>
    <col min="187" max="187" width="6.85546875" customWidth="1"/>
    <col min="188" max="188" width="3" customWidth="1"/>
    <col min="189" max="189" width="6.85546875" customWidth="1"/>
    <col min="190" max="190" width="3" customWidth="1"/>
    <col min="191" max="191" width="6.85546875" customWidth="1"/>
    <col min="192" max="193" width="3" customWidth="1"/>
    <col min="194" max="194" width="6.85546875" customWidth="1"/>
    <col min="195" max="195" width="2" customWidth="1"/>
    <col min="196" max="196" width="3" customWidth="1"/>
    <col min="197" max="197" width="6.85546875" customWidth="1"/>
    <col min="198" max="198" width="2" customWidth="1"/>
    <col min="199" max="199" width="6.85546875" customWidth="1"/>
    <col min="200" max="202" width="2" customWidth="1"/>
    <col min="203" max="203" width="3" customWidth="1"/>
    <col min="204" max="204" width="6.85546875" customWidth="1"/>
    <col min="205" max="205" width="3" customWidth="1"/>
    <col min="206" max="206" width="6.85546875" customWidth="1"/>
    <col min="207" max="208" width="2" customWidth="1"/>
    <col min="209" max="209" width="6.85546875" customWidth="1"/>
    <col min="210" max="210" width="3" customWidth="1"/>
    <col min="211" max="211" width="6.85546875" customWidth="1"/>
    <col min="212" max="212" width="3" customWidth="1"/>
    <col min="213" max="213" width="6.85546875" customWidth="1"/>
    <col min="214" max="214" width="2" customWidth="1"/>
    <col min="215" max="215" width="6.85546875" customWidth="1"/>
    <col min="216" max="216" width="2" customWidth="1"/>
    <col min="217" max="217" width="6.85546875" customWidth="1"/>
    <col min="218" max="218" width="3" customWidth="1"/>
    <col min="219" max="219" width="6.85546875" customWidth="1"/>
    <col min="220" max="220" width="2" customWidth="1"/>
    <col min="221" max="221" width="6.85546875" customWidth="1"/>
    <col min="222" max="222" width="2" customWidth="1"/>
    <col min="223" max="223" width="3" customWidth="1"/>
    <col min="224" max="224" width="6.85546875" customWidth="1"/>
    <col min="225" max="225" width="3" customWidth="1"/>
    <col min="226" max="226" width="6.85546875" customWidth="1"/>
    <col min="227" max="227" width="3" customWidth="1"/>
    <col min="228" max="228" width="6.85546875" customWidth="1"/>
    <col min="229" max="229" width="3" customWidth="1"/>
    <col min="230" max="230" width="6.85546875" customWidth="1"/>
    <col min="231" max="231" width="3" customWidth="1"/>
    <col min="232" max="232" width="6.85546875" customWidth="1"/>
    <col min="233" max="233" width="2" customWidth="1"/>
    <col min="234" max="234" width="3" customWidth="1"/>
    <col min="235" max="235" width="6.85546875" customWidth="1"/>
    <col min="236" max="236" width="3" customWidth="1"/>
    <col min="237" max="237" width="6.85546875" customWidth="1"/>
    <col min="238" max="238" width="2" customWidth="1"/>
    <col min="239" max="239" width="6.85546875" customWidth="1"/>
    <col min="240" max="240" width="2" customWidth="1"/>
    <col min="241" max="243" width="3" customWidth="1"/>
    <col min="244" max="244" width="6.85546875" customWidth="1"/>
    <col min="245" max="245" width="3" customWidth="1"/>
    <col min="246" max="246" width="6.85546875" customWidth="1"/>
    <col min="247" max="247" width="3" customWidth="1"/>
    <col min="248" max="248" width="6.85546875" customWidth="1"/>
    <col min="249" max="249" width="3" customWidth="1"/>
    <col min="250" max="250" width="6.85546875" customWidth="1"/>
    <col min="251" max="251" width="3" customWidth="1"/>
    <col min="252" max="252" width="6.85546875" customWidth="1"/>
    <col min="253" max="253" width="2" customWidth="1"/>
    <col min="254" max="254" width="6.85546875" customWidth="1"/>
    <col min="255" max="255" width="2" customWidth="1"/>
    <col min="256" max="256" width="6.85546875" customWidth="1"/>
    <col min="257" max="257" width="3" customWidth="1"/>
    <col min="258" max="258" width="6.85546875" customWidth="1"/>
    <col min="259" max="259" width="3" customWidth="1"/>
    <col min="260" max="260" width="6.85546875" customWidth="1"/>
    <col min="261" max="261" width="3" customWidth="1"/>
    <col min="262" max="262" width="6.85546875" customWidth="1"/>
    <col min="263" max="263" width="3" customWidth="1"/>
    <col min="264" max="264" width="6.85546875" customWidth="1"/>
    <col min="265" max="265" width="3" customWidth="1"/>
    <col min="266" max="266" width="6.85546875" customWidth="1"/>
    <col min="267" max="267" width="2" customWidth="1"/>
    <col min="268" max="269" width="3" customWidth="1"/>
    <col min="270" max="270" width="6.85546875" customWidth="1"/>
    <col min="271" max="271" width="3" customWidth="1"/>
    <col min="272" max="272" width="6.85546875" customWidth="1"/>
    <col min="273" max="273" width="2" customWidth="1"/>
    <col min="274" max="274" width="6.85546875" customWidth="1"/>
    <col min="275" max="275" width="3" customWidth="1"/>
    <col min="276" max="276" width="6.85546875" customWidth="1"/>
    <col min="277" max="277" width="3" customWidth="1"/>
    <col min="278" max="278" width="6.85546875" customWidth="1"/>
    <col min="279" max="279" width="2" customWidth="1"/>
    <col min="280" max="280" width="6.85546875" customWidth="1"/>
    <col min="281" max="281" width="3" customWidth="1"/>
    <col min="282" max="282" width="6.85546875" customWidth="1"/>
    <col min="283" max="283" width="2" customWidth="1"/>
    <col min="284" max="284" width="6.85546875" customWidth="1"/>
    <col min="285" max="285" width="2" customWidth="1"/>
    <col min="286" max="286" width="6.85546875" customWidth="1"/>
    <col min="287" max="287" width="2" customWidth="1"/>
    <col min="288" max="288" width="6.85546875" customWidth="1"/>
    <col min="289" max="289" width="2" customWidth="1"/>
    <col min="290" max="290" width="6.85546875" customWidth="1"/>
    <col min="291" max="291" width="2" customWidth="1"/>
    <col min="292" max="292" width="6.85546875" customWidth="1"/>
    <col min="293" max="293" width="2" customWidth="1"/>
    <col min="294" max="294" width="6.85546875" customWidth="1"/>
    <col min="295" max="295" width="2" customWidth="1"/>
    <col min="296" max="296" width="6.85546875" customWidth="1"/>
    <col min="297" max="297" width="3" customWidth="1"/>
    <col min="298" max="298" width="6.85546875" customWidth="1"/>
    <col min="299" max="299" width="2" customWidth="1"/>
    <col min="300" max="300" width="6.85546875" customWidth="1"/>
    <col min="301" max="301" width="3" customWidth="1"/>
    <col min="302" max="302" width="6.85546875" customWidth="1"/>
    <col min="303" max="303" width="2" customWidth="1"/>
    <col min="304" max="304" width="6.85546875" customWidth="1"/>
    <col min="305" max="305" width="3" customWidth="1"/>
    <col min="306" max="306" width="6.85546875" customWidth="1"/>
    <col min="307" max="307" width="3" customWidth="1"/>
    <col min="308" max="308" width="6.85546875" customWidth="1"/>
    <col min="309" max="309" width="2" customWidth="1"/>
    <col min="310" max="310" width="6.85546875" customWidth="1"/>
    <col min="311" max="313" width="2" customWidth="1"/>
    <col min="314" max="316" width="3" customWidth="1"/>
    <col min="317" max="317" width="6.85546875" customWidth="1"/>
    <col min="318" max="318" width="3" customWidth="1"/>
    <col min="319" max="319" width="6.85546875" customWidth="1"/>
    <col min="320" max="320" width="2" customWidth="1"/>
    <col min="321" max="321" width="6.85546875" customWidth="1"/>
    <col min="322" max="322" width="2" customWidth="1"/>
    <col min="323" max="323" width="6.85546875" customWidth="1"/>
    <col min="324" max="324" width="3" customWidth="1"/>
    <col min="325" max="325" width="6.85546875" customWidth="1"/>
    <col min="326" max="326" width="3" customWidth="1"/>
    <col min="327" max="327" width="6.85546875" customWidth="1"/>
    <col min="328" max="328" width="3" customWidth="1"/>
    <col min="329" max="329" width="6.85546875" customWidth="1"/>
    <col min="330" max="330" width="2" customWidth="1"/>
    <col min="331" max="331" width="3" customWidth="1"/>
    <col min="332" max="332" width="6.85546875" customWidth="1"/>
    <col min="333" max="333" width="2" customWidth="1"/>
    <col min="334" max="334" width="6.85546875" customWidth="1"/>
    <col min="335" max="335" width="3" customWidth="1"/>
    <col min="336" max="336" width="6.85546875" customWidth="1"/>
    <col min="337" max="337" width="2" customWidth="1"/>
    <col min="338" max="338" width="6.85546875" customWidth="1"/>
    <col min="339" max="339" width="3" customWidth="1"/>
    <col min="340" max="340" width="6.85546875" customWidth="1"/>
    <col min="341" max="341" width="2" customWidth="1"/>
    <col min="342" max="342" width="6.85546875" customWidth="1"/>
    <col min="343" max="343" width="2" customWidth="1"/>
    <col min="344" max="344" width="6.85546875" customWidth="1"/>
    <col min="345" max="345" width="3" customWidth="1"/>
    <col min="346" max="346" width="6.85546875" customWidth="1"/>
    <col min="347" max="347" width="3" customWidth="1"/>
    <col min="348" max="348" width="6.85546875" customWidth="1"/>
    <col min="349" max="349" width="3" customWidth="1"/>
    <col min="350" max="350" width="6.85546875" customWidth="1"/>
    <col min="351" max="351" width="2" customWidth="1"/>
    <col min="352" max="352" width="6.85546875" customWidth="1"/>
    <col min="353" max="353" width="2" customWidth="1"/>
    <col min="354" max="354" width="6.85546875" customWidth="1"/>
    <col min="355" max="355" width="3" customWidth="1"/>
    <col min="356" max="356" width="6.85546875" customWidth="1"/>
    <col min="357" max="357" width="2" customWidth="1"/>
    <col min="358" max="358" width="6.85546875" customWidth="1"/>
    <col min="359" max="359" width="2" customWidth="1"/>
    <col min="360" max="360" width="6.85546875" customWidth="1"/>
    <col min="361" max="361" width="2" customWidth="1"/>
    <col min="362" max="362" width="6.85546875" customWidth="1"/>
    <col min="363" max="363" width="3" customWidth="1"/>
    <col min="364" max="364" width="6.85546875" customWidth="1"/>
    <col min="365" max="365" width="2" customWidth="1"/>
    <col min="366" max="366" width="6.85546875" customWidth="1"/>
    <col min="367" max="367" width="2" customWidth="1"/>
    <col min="368" max="368" width="6.85546875" customWidth="1"/>
    <col min="369" max="369" width="3" customWidth="1"/>
    <col min="370" max="370" width="6.85546875" customWidth="1"/>
    <col min="371" max="371" width="3" customWidth="1"/>
    <col min="372" max="372" width="6.85546875" customWidth="1"/>
    <col min="373" max="373" width="3" customWidth="1"/>
    <col min="374" max="374" width="6.85546875" customWidth="1"/>
    <col min="375" max="375" width="3" customWidth="1"/>
    <col min="376" max="376" width="6.85546875" customWidth="1"/>
    <col min="377" max="377" width="2" customWidth="1"/>
    <col min="378" max="378" width="6.85546875" customWidth="1"/>
    <col min="379" max="379" width="2" customWidth="1"/>
    <col min="380" max="380" width="6.85546875" customWidth="1"/>
    <col min="381" max="381" width="3" customWidth="1"/>
    <col min="382" max="382" width="6.85546875" customWidth="1"/>
    <col min="383" max="383" width="2" customWidth="1"/>
    <col min="384" max="384" width="6.85546875" customWidth="1"/>
    <col min="385" max="385" width="2" customWidth="1"/>
    <col min="386" max="386" width="6.85546875" customWidth="1"/>
    <col min="387" max="387" width="2" customWidth="1"/>
    <col min="388" max="388" width="6.85546875" customWidth="1"/>
    <col min="389" max="389" width="2" customWidth="1"/>
    <col min="390" max="390" width="6.85546875" customWidth="1"/>
    <col min="391" max="391" width="2" customWidth="1"/>
    <col min="392" max="392" width="6.85546875" customWidth="1"/>
    <col min="393" max="393" width="3" customWidth="1"/>
    <col min="394" max="394" width="6.85546875" customWidth="1"/>
    <col min="395" max="395" width="3" customWidth="1"/>
    <col min="396" max="396" width="6.85546875" customWidth="1"/>
    <col min="397" max="397" width="2" customWidth="1"/>
    <col min="398" max="398" width="6.85546875" customWidth="1"/>
    <col min="399" max="399" width="3" customWidth="1"/>
    <col min="400" max="400" width="6.85546875" customWidth="1"/>
    <col min="401" max="401" width="3" customWidth="1"/>
    <col min="402" max="402" width="6.85546875" customWidth="1"/>
    <col min="403" max="403" width="2" customWidth="1"/>
    <col min="404" max="404" width="6.85546875" customWidth="1"/>
    <col min="405" max="405" width="3" customWidth="1"/>
    <col min="406" max="406" width="6.85546875" customWidth="1"/>
    <col min="407" max="407" width="2" customWidth="1"/>
    <col min="408" max="408" width="6.85546875" customWidth="1"/>
    <col min="409" max="409" width="2" customWidth="1"/>
    <col min="410" max="410" width="6.85546875" customWidth="1"/>
    <col min="411" max="412" width="2" customWidth="1"/>
    <col min="413" max="415" width="3" customWidth="1"/>
    <col min="416" max="416" width="6.85546875" customWidth="1"/>
    <col min="417" max="417" width="3" customWidth="1"/>
    <col min="418" max="418" width="6.85546875" customWidth="1"/>
    <col min="419" max="419" width="3" customWidth="1"/>
    <col min="420" max="420" width="6.85546875" customWidth="1"/>
    <col min="421" max="421" width="2" customWidth="1"/>
    <col min="422" max="422" width="6.85546875" customWidth="1"/>
    <col min="423" max="423" width="2" customWidth="1"/>
    <col min="424" max="424" width="6.85546875" customWidth="1"/>
    <col min="425" max="425" width="3" customWidth="1"/>
    <col min="426" max="426" width="6.85546875" customWidth="1"/>
    <col min="427" max="427" width="2" customWidth="1"/>
    <col min="428" max="428" width="6.85546875" customWidth="1"/>
    <col min="429" max="429" width="3" customWidth="1"/>
    <col min="430" max="430" width="6.85546875" customWidth="1"/>
    <col min="431" max="431" width="3" customWidth="1"/>
    <col min="432" max="432" width="6.85546875" customWidth="1"/>
    <col min="433" max="433" width="2" customWidth="1"/>
    <col min="434" max="434" width="6.85546875" customWidth="1"/>
    <col min="435" max="435" width="2" customWidth="1"/>
    <col min="436" max="436" width="6.85546875" customWidth="1"/>
    <col min="437" max="437" width="3" customWidth="1"/>
    <col min="438" max="438" width="6.85546875" customWidth="1"/>
    <col min="439" max="439" width="3" customWidth="1"/>
    <col min="440" max="440" width="6.85546875" customWidth="1"/>
    <col min="441" max="443" width="2" customWidth="1"/>
    <col min="444" max="446" width="3" customWidth="1"/>
    <col min="447" max="447" width="6.85546875" customWidth="1"/>
    <col min="448" max="448" width="3" customWidth="1"/>
    <col min="449" max="449" width="6.85546875" customWidth="1"/>
    <col min="450" max="450" width="2" customWidth="1"/>
    <col min="451" max="451" width="6.85546875" customWidth="1"/>
    <col min="452" max="452" width="3" customWidth="1"/>
    <col min="453" max="453" width="6.85546875" customWidth="1"/>
    <col min="454" max="454" width="2" customWidth="1"/>
    <col min="455" max="455" width="6.85546875" customWidth="1"/>
    <col min="456" max="456" width="3" customWidth="1"/>
    <col min="457" max="457" width="6.85546875" customWidth="1"/>
    <col min="458" max="460" width="2" customWidth="1"/>
    <col min="461" max="463" width="3" customWidth="1"/>
    <col min="464" max="464" width="6.85546875" customWidth="1"/>
    <col min="465" max="465" width="2" customWidth="1"/>
    <col min="466" max="466" width="6.85546875" customWidth="1"/>
    <col min="467" max="467" width="2" customWidth="1"/>
    <col min="468" max="468" width="6.85546875" customWidth="1"/>
    <col min="469" max="469" width="2" customWidth="1"/>
    <col min="470" max="470" width="6.85546875" customWidth="1"/>
    <col min="471" max="471" width="2" customWidth="1"/>
    <col min="472" max="472" width="6.85546875" customWidth="1"/>
    <col min="473" max="473" width="3" customWidth="1"/>
    <col min="474" max="474" width="6.85546875" customWidth="1"/>
    <col min="475" max="475" width="2" customWidth="1"/>
    <col min="476" max="476" width="6.85546875" customWidth="1"/>
    <col min="477" max="477" width="3" customWidth="1"/>
    <col min="478" max="478" width="6.85546875" customWidth="1"/>
    <col min="479" max="479" width="3" customWidth="1"/>
    <col min="480" max="480" width="6.85546875" customWidth="1"/>
    <col min="481" max="481" width="3" customWidth="1"/>
    <col min="482" max="482" width="6.85546875" customWidth="1"/>
    <col min="483" max="483" width="2" customWidth="1"/>
    <col min="484" max="484" width="3" customWidth="1"/>
    <col min="485" max="485" width="6.85546875" customWidth="1"/>
    <col min="486" max="486" width="3" customWidth="1"/>
    <col min="487" max="487" width="7.85546875" customWidth="1"/>
    <col min="488" max="488" width="3" customWidth="1"/>
    <col min="489" max="489" width="7.85546875" customWidth="1"/>
    <col min="490" max="490" width="3" customWidth="1"/>
    <col min="491" max="491" width="7.85546875" customWidth="1"/>
    <col min="492" max="492" width="3" customWidth="1"/>
    <col min="493" max="493" width="7.85546875" customWidth="1"/>
    <col min="494" max="494" width="3" customWidth="1"/>
    <col min="495" max="495" width="7.85546875" customWidth="1"/>
    <col min="496" max="496" width="3" customWidth="1"/>
    <col min="497" max="497" width="7.85546875" customWidth="1"/>
    <col min="498" max="498" width="3" customWidth="1"/>
    <col min="499" max="499" width="7.85546875" customWidth="1"/>
    <col min="500" max="500" width="3" customWidth="1"/>
    <col min="501" max="501" width="7.85546875" customWidth="1"/>
    <col min="502" max="502" width="3" customWidth="1"/>
    <col min="503" max="503" width="7.85546875" customWidth="1"/>
    <col min="504" max="504" width="3" customWidth="1"/>
    <col min="505" max="505" width="7.85546875" customWidth="1"/>
    <col min="506" max="506" width="3" customWidth="1"/>
    <col min="507" max="507" width="7.85546875" customWidth="1"/>
    <col min="508" max="508" width="3" customWidth="1"/>
    <col min="509" max="509" width="7.85546875" customWidth="1"/>
    <col min="510" max="510" width="3" customWidth="1"/>
    <col min="511" max="511" width="7.85546875" customWidth="1"/>
    <col min="512" max="512" width="3" customWidth="1"/>
    <col min="513" max="513" width="7.85546875" customWidth="1"/>
    <col min="514" max="514" width="3" customWidth="1"/>
    <col min="515" max="515" width="7.85546875" customWidth="1"/>
    <col min="516" max="516" width="3" customWidth="1"/>
    <col min="517" max="517" width="7.85546875" customWidth="1"/>
    <col min="518" max="518" width="3" customWidth="1"/>
    <col min="519" max="519" width="7.85546875" customWidth="1"/>
    <col min="520" max="520" width="3" customWidth="1"/>
    <col min="521" max="521" width="2" customWidth="1"/>
    <col min="522" max="524" width="3" customWidth="1"/>
    <col min="525" max="525" width="7.85546875" customWidth="1"/>
    <col min="526" max="526" width="3" customWidth="1"/>
    <col min="527" max="527" width="7.85546875" customWidth="1"/>
    <col min="528" max="528" width="3" customWidth="1"/>
    <col min="529" max="529" width="7.85546875" customWidth="1"/>
    <col min="530" max="530" width="3" customWidth="1"/>
    <col min="531" max="531" width="7.85546875" customWidth="1"/>
    <col min="532" max="535" width="3" customWidth="1"/>
    <col min="536" max="536" width="7.85546875" customWidth="1"/>
    <col min="537" max="537" width="3" customWidth="1"/>
    <col min="538" max="538" width="7.85546875" customWidth="1"/>
    <col min="539" max="539" width="3" customWidth="1"/>
    <col min="540" max="540" width="2" customWidth="1"/>
    <col min="541" max="541" width="7.85546875" customWidth="1"/>
    <col min="542" max="542" width="3" customWidth="1"/>
    <col min="543" max="543" width="7.85546875" customWidth="1"/>
    <col min="544" max="544" width="3" customWidth="1"/>
    <col min="545" max="545" width="7.85546875" customWidth="1"/>
    <col min="546" max="546" width="3" customWidth="1"/>
    <col min="547" max="547" width="7.85546875" customWidth="1"/>
    <col min="548" max="548" width="3" customWidth="1"/>
    <col min="549" max="549" width="7.85546875" customWidth="1"/>
    <col min="550" max="550" width="3" customWidth="1"/>
    <col min="551" max="551" width="7.85546875" customWidth="1"/>
    <col min="552" max="552" width="3" customWidth="1"/>
    <col min="553" max="553" width="7.85546875" customWidth="1"/>
    <col min="554" max="554" width="3" customWidth="1"/>
    <col min="555" max="555" width="7.85546875" customWidth="1"/>
    <col min="556" max="556" width="3" customWidth="1"/>
    <col min="557" max="557" width="7.85546875" customWidth="1"/>
    <col min="558" max="559" width="3" customWidth="1"/>
    <col min="560" max="560" width="7.85546875" customWidth="1"/>
    <col min="561" max="561" width="3" customWidth="1"/>
    <col min="562" max="562" width="7.85546875" customWidth="1"/>
    <col min="563" max="563" width="3" customWidth="1"/>
    <col min="564" max="564" width="7.85546875" customWidth="1"/>
    <col min="565" max="565" width="3" customWidth="1"/>
    <col min="566" max="566" width="7.85546875" customWidth="1"/>
    <col min="567" max="567" width="3" customWidth="1"/>
    <col min="568" max="568" width="7.85546875" customWidth="1"/>
    <col min="569" max="569" width="3" customWidth="1"/>
    <col min="570" max="570" width="7.85546875" customWidth="1"/>
    <col min="571" max="571" width="3" customWidth="1"/>
    <col min="572" max="572" width="7.85546875" customWidth="1"/>
    <col min="573" max="573" width="3" customWidth="1"/>
    <col min="574" max="574" width="7.85546875" customWidth="1"/>
    <col min="575" max="575" width="3" customWidth="1"/>
    <col min="576" max="576" width="7.85546875" customWidth="1"/>
    <col min="577" max="577" width="3" customWidth="1"/>
    <col min="578" max="578" width="7.85546875" customWidth="1"/>
    <col min="579" max="579" width="3" customWidth="1"/>
    <col min="580" max="580" width="7.85546875" customWidth="1"/>
    <col min="581" max="581" width="3" customWidth="1"/>
    <col min="582" max="582" width="7.85546875" customWidth="1"/>
    <col min="583" max="583" width="3" customWidth="1"/>
    <col min="584" max="584" width="7.85546875" customWidth="1"/>
    <col min="585" max="585" width="3" customWidth="1"/>
    <col min="586" max="586" width="7.85546875" customWidth="1"/>
    <col min="587" max="587" width="3" customWidth="1"/>
    <col min="588" max="588" width="7.85546875" customWidth="1"/>
    <col min="589" max="589" width="3" customWidth="1"/>
    <col min="590" max="590" width="7.85546875" customWidth="1"/>
    <col min="591" max="591" width="3" customWidth="1"/>
    <col min="592" max="592" width="7.85546875" customWidth="1"/>
    <col min="593" max="593" width="3" customWidth="1"/>
    <col min="594" max="594" width="7.85546875" customWidth="1"/>
    <col min="595" max="595" width="3" customWidth="1"/>
    <col min="596" max="596" width="7.85546875" customWidth="1"/>
    <col min="597" max="597" width="3" customWidth="1"/>
    <col min="598" max="598" width="7.85546875" customWidth="1"/>
    <col min="599" max="599" width="3" customWidth="1"/>
    <col min="600" max="600" width="7.85546875" customWidth="1"/>
    <col min="601" max="602" width="3" customWidth="1"/>
    <col min="603" max="603" width="7.85546875" customWidth="1"/>
    <col min="604" max="604" width="3" customWidth="1"/>
    <col min="605" max="605" width="7.85546875" customWidth="1"/>
    <col min="606" max="606" width="3" customWidth="1"/>
    <col min="607" max="607" width="7.85546875" customWidth="1"/>
    <col min="608" max="608" width="3" customWidth="1"/>
    <col min="609" max="609" width="7.85546875" customWidth="1"/>
    <col min="610" max="610" width="3" customWidth="1"/>
    <col min="611" max="611" width="7.85546875" customWidth="1"/>
    <col min="612" max="612" width="3" customWidth="1"/>
    <col min="613" max="613" width="7.85546875" customWidth="1"/>
    <col min="614" max="614" width="3" customWidth="1"/>
    <col min="615" max="615" width="7.85546875" customWidth="1"/>
    <col min="616" max="616" width="3" customWidth="1"/>
    <col min="617" max="617" width="7.85546875" customWidth="1"/>
    <col min="618" max="618" width="3" customWidth="1"/>
    <col min="619" max="619" width="7.85546875" customWidth="1"/>
    <col min="620" max="620" width="3" customWidth="1"/>
    <col min="621" max="621" width="7.85546875" customWidth="1"/>
    <col min="622" max="622" width="3" customWidth="1"/>
    <col min="623" max="623" width="7.85546875" customWidth="1"/>
    <col min="624" max="624" width="3" customWidth="1"/>
    <col min="625" max="625" width="7.85546875" customWidth="1"/>
    <col min="626" max="626" width="3" customWidth="1"/>
    <col min="627" max="627" width="7.85546875" customWidth="1"/>
    <col min="628" max="628" width="3" customWidth="1"/>
    <col min="629" max="629" width="7.85546875" customWidth="1"/>
    <col min="630" max="630" width="3" customWidth="1"/>
    <col min="631" max="631" width="7.85546875" customWidth="1"/>
    <col min="632" max="632" width="3" customWidth="1"/>
    <col min="633" max="633" width="7.85546875" customWidth="1"/>
    <col min="634" max="634" width="3" customWidth="1"/>
    <col min="635" max="635" width="7.85546875" customWidth="1"/>
    <col min="636" max="636" width="3" customWidth="1"/>
    <col min="637" max="637" width="7.85546875" customWidth="1"/>
    <col min="638" max="638" width="3" customWidth="1"/>
    <col min="639" max="639" width="7.85546875" customWidth="1"/>
    <col min="640" max="640" width="3" customWidth="1"/>
    <col min="641" max="641" width="7.85546875" customWidth="1"/>
    <col min="642" max="645" width="3" customWidth="1"/>
    <col min="646" max="646" width="7.85546875" customWidth="1"/>
    <col min="647" max="647" width="3" customWidth="1"/>
    <col min="648" max="648" width="7.85546875" customWidth="1"/>
    <col min="649" max="649" width="3" customWidth="1"/>
    <col min="650" max="650" width="7.85546875" customWidth="1"/>
    <col min="651" max="651" width="3" customWidth="1"/>
    <col min="652" max="652" width="7.85546875" customWidth="1"/>
    <col min="653" max="653" width="3" customWidth="1"/>
    <col min="654" max="654" width="7.85546875" customWidth="1"/>
    <col min="655" max="655" width="3" customWidth="1"/>
    <col min="656" max="656" width="7.85546875" customWidth="1"/>
    <col min="657" max="657" width="3" customWidth="1"/>
    <col min="658" max="658" width="7.85546875" customWidth="1"/>
    <col min="659" max="661" width="3" customWidth="1"/>
    <col min="662" max="662" width="7.85546875" customWidth="1"/>
    <col min="663" max="663" width="3" customWidth="1"/>
    <col min="664" max="664" width="7.85546875" customWidth="1"/>
    <col min="665" max="665" width="3" customWidth="1"/>
    <col min="666" max="666" width="7.85546875" customWidth="1"/>
    <col min="667" max="667" width="3" customWidth="1"/>
    <col min="668" max="668" width="7.85546875" customWidth="1"/>
    <col min="669" max="669" width="3" customWidth="1"/>
    <col min="670" max="670" width="7.85546875" customWidth="1"/>
    <col min="671" max="671" width="3" customWidth="1"/>
    <col min="672" max="672" width="7.85546875" customWidth="1"/>
    <col min="673" max="673" width="3" customWidth="1"/>
    <col min="674" max="674" width="7.85546875" customWidth="1"/>
    <col min="675" max="675" width="3" customWidth="1"/>
    <col min="676" max="676" width="7.85546875" customWidth="1"/>
    <col min="677" max="677" width="3" customWidth="1"/>
    <col min="678" max="678" width="7.85546875" customWidth="1"/>
    <col min="679" max="679" width="3" customWidth="1"/>
    <col min="680" max="680" width="7.85546875" customWidth="1"/>
    <col min="681" max="681" width="3" customWidth="1"/>
    <col min="682" max="682" width="7.85546875" customWidth="1"/>
    <col min="683" max="686" width="3" customWidth="1"/>
    <col min="687" max="687" width="7.85546875" customWidth="1"/>
    <col min="688" max="688" width="3" customWidth="1"/>
    <col min="689" max="689" width="7.85546875" customWidth="1"/>
    <col min="690" max="690" width="3" customWidth="1"/>
    <col min="691" max="691" width="7.85546875" customWidth="1"/>
    <col min="692" max="692" width="3" customWidth="1"/>
    <col min="693" max="693" width="7.85546875" customWidth="1"/>
    <col min="694" max="694" width="3" customWidth="1"/>
    <col min="695" max="695" width="7.85546875" customWidth="1"/>
    <col min="696" max="696" width="3" customWidth="1"/>
    <col min="697" max="697" width="7.85546875" customWidth="1"/>
    <col min="698" max="698" width="3" customWidth="1"/>
    <col min="699" max="699" width="7.85546875" customWidth="1"/>
    <col min="700" max="701" width="3" customWidth="1"/>
    <col min="702" max="702" width="7.85546875" customWidth="1"/>
    <col min="703" max="703" width="3" customWidth="1"/>
    <col min="704" max="704" width="7.85546875" customWidth="1"/>
    <col min="705" max="705" width="3" customWidth="1"/>
    <col min="706" max="706" width="7.85546875" customWidth="1"/>
    <col min="707" max="707" width="3" customWidth="1"/>
    <col min="708" max="708" width="7.85546875" customWidth="1"/>
    <col min="709" max="709" width="3" customWidth="1"/>
    <col min="710" max="710" width="7.85546875" customWidth="1"/>
    <col min="711" max="711" width="3" customWidth="1"/>
    <col min="712" max="712" width="7.85546875" customWidth="1"/>
    <col min="713" max="713" width="3" customWidth="1"/>
    <col min="714" max="714" width="7.85546875" customWidth="1"/>
    <col min="715" max="715" width="3" customWidth="1"/>
    <col min="716" max="716" width="7.85546875" customWidth="1"/>
    <col min="717" max="717" width="3" customWidth="1"/>
    <col min="718" max="718" width="7.85546875" customWidth="1"/>
    <col min="719" max="719" width="3" customWidth="1"/>
    <col min="720" max="720" width="7.85546875" customWidth="1"/>
    <col min="721" max="721" width="3" customWidth="1"/>
    <col min="722" max="722" width="7.85546875" customWidth="1"/>
    <col min="723" max="723" width="3" customWidth="1"/>
    <col min="724" max="724" width="7.85546875" customWidth="1"/>
    <col min="725" max="725" width="3" customWidth="1"/>
    <col min="726" max="726" width="7.85546875" customWidth="1"/>
    <col min="727" max="727" width="3" customWidth="1"/>
    <col min="728" max="728" width="7.85546875" customWidth="1"/>
    <col min="729" max="729" width="3" customWidth="1"/>
    <col min="730" max="730" width="7.85546875" customWidth="1"/>
    <col min="731" max="731" width="3" customWidth="1"/>
    <col min="732" max="732" width="7.85546875" customWidth="1"/>
    <col min="733" max="733" width="3" customWidth="1"/>
    <col min="734" max="734" width="7.85546875" customWidth="1"/>
    <col min="735" max="735" width="3" customWidth="1"/>
    <col min="736" max="736" width="7.85546875" customWidth="1"/>
    <col min="737" max="737" width="3" customWidth="1"/>
    <col min="738" max="738" width="7.85546875" customWidth="1"/>
    <col min="739" max="739" width="3" customWidth="1"/>
    <col min="740" max="740" width="7.85546875" customWidth="1"/>
    <col min="741" max="741" width="3" customWidth="1"/>
    <col min="742" max="742" width="7.85546875" customWidth="1"/>
    <col min="743" max="743" width="3" customWidth="1"/>
    <col min="744" max="744" width="7.85546875" customWidth="1"/>
    <col min="745" max="747" width="3" customWidth="1"/>
    <col min="748" max="748" width="7.85546875" customWidth="1"/>
    <col min="749" max="749" width="3" customWidth="1"/>
    <col min="750" max="750" width="7.85546875" customWidth="1"/>
    <col min="751" max="752" width="3" customWidth="1"/>
    <col min="753" max="753" width="7.85546875" customWidth="1"/>
    <col min="754" max="754" width="3" customWidth="1"/>
    <col min="755" max="755" width="7.85546875" customWidth="1"/>
    <col min="756" max="756" width="3" customWidth="1"/>
    <col min="757" max="757" width="7.85546875" customWidth="1"/>
    <col min="758" max="758" width="3" customWidth="1"/>
    <col min="759" max="759" width="7.85546875" customWidth="1"/>
    <col min="760" max="760" width="3" customWidth="1"/>
    <col min="761" max="761" width="7.85546875" customWidth="1"/>
    <col min="762" max="765" width="3" customWidth="1"/>
    <col min="766" max="766" width="7.85546875" customWidth="1"/>
    <col min="767" max="767" width="3" customWidth="1"/>
    <col min="768" max="768" width="7.85546875" customWidth="1"/>
    <col min="769" max="769" width="3" customWidth="1"/>
    <col min="770" max="770" width="7.85546875" customWidth="1"/>
    <col min="771" max="771" width="3" customWidth="1"/>
    <col min="772" max="772" width="7.85546875" customWidth="1"/>
    <col min="773" max="773" width="3" customWidth="1"/>
    <col min="774" max="774" width="7.85546875" customWidth="1"/>
    <col min="775" max="775" width="3" customWidth="1"/>
    <col min="776" max="776" width="7.85546875" customWidth="1"/>
    <col min="777" max="777" width="3" customWidth="1"/>
    <col min="778" max="778" width="7.85546875" customWidth="1"/>
    <col min="779" max="779" width="3" customWidth="1"/>
    <col min="780" max="781" width="2" customWidth="1"/>
    <col min="782" max="784" width="3" customWidth="1"/>
    <col min="785" max="785" width="7.85546875" customWidth="1"/>
    <col min="786" max="786" width="3" customWidth="1"/>
    <col min="787" max="787" width="7.85546875" customWidth="1"/>
    <col min="788" max="788" width="3" customWidth="1"/>
    <col min="789" max="789" width="7.85546875" customWidth="1"/>
    <col min="790" max="790" width="3" customWidth="1"/>
    <col min="791" max="791" width="7.85546875" customWidth="1"/>
    <col min="792" max="792" width="3" customWidth="1"/>
    <col min="793" max="793" width="7.85546875" customWidth="1"/>
    <col min="794" max="794" width="3" customWidth="1"/>
    <col min="795" max="795" width="7.85546875" customWidth="1"/>
    <col min="796" max="796" width="3" customWidth="1"/>
    <col min="797" max="798" width="2" customWidth="1"/>
    <col min="799" max="801" width="3" customWidth="1"/>
    <col min="802" max="802" width="7.85546875" customWidth="1"/>
    <col min="803" max="803" width="3" customWidth="1"/>
    <col min="804" max="804" width="7.85546875" customWidth="1"/>
    <col min="805" max="805" width="3" customWidth="1"/>
    <col min="806" max="806" width="7.85546875" customWidth="1"/>
    <col min="807" max="807" width="3" customWidth="1"/>
    <col min="808" max="808" width="7.85546875" customWidth="1"/>
    <col min="809" max="809" width="3" customWidth="1"/>
    <col min="810" max="810" width="7.85546875" customWidth="1"/>
    <col min="811" max="811" width="3" customWidth="1"/>
    <col min="812" max="812" width="7.85546875" customWidth="1"/>
    <col min="813" max="813" width="3" customWidth="1"/>
    <col min="814" max="814" width="7.85546875" customWidth="1"/>
    <col min="815" max="815" width="3" customWidth="1"/>
    <col min="816" max="816" width="7.85546875" customWidth="1"/>
    <col min="817" max="817" width="3" customWidth="1"/>
    <col min="818" max="818" width="7.85546875" customWidth="1"/>
    <col min="819" max="819" width="3" customWidth="1"/>
    <col min="820" max="820" width="7.85546875" customWidth="1"/>
    <col min="821" max="821" width="3" customWidth="1"/>
    <col min="822" max="822" width="7.85546875" customWidth="1"/>
    <col min="823" max="823" width="3" customWidth="1"/>
    <col min="824" max="824" width="7.85546875" customWidth="1"/>
    <col min="825" max="825" width="3" customWidth="1"/>
    <col min="826" max="826" width="7.85546875" customWidth="1"/>
    <col min="827" max="827" width="3" customWidth="1"/>
    <col min="828" max="828" width="7.85546875" customWidth="1"/>
    <col min="829" max="829" width="3" customWidth="1"/>
    <col min="830" max="830" width="7.85546875" customWidth="1"/>
    <col min="831" max="831" width="3" customWidth="1"/>
    <col min="832" max="832" width="7.85546875" customWidth="1"/>
    <col min="833" max="833" width="3" customWidth="1"/>
    <col min="834" max="834" width="7.85546875" customWidth="1"/>
    <col min="835" max="835" width="3" customWidth="1"/>
    <col min="836" max="836" width="7.85546875" customWidth="1"/>
    <col min="837" max="837" width="3" customWidth="1"/>
    <col min="838" max="838" width="7.85546875" customWidth="1"/>
    <col min="839" max="839" width="3" customWidth="1"/>
    <col min="840" max="840" width="7.85546875" customWidth="1"/>
    <col min="841" max="841" width="3" customWidth="1"/>
    <col min="842" max="842" width="7.85546875" customWidth="1"/>
    <col min="843" max="843" width="3" customWidth="1"/>
    <col min="844" max="844" width="7.85546875" customWidth="1"/>
    <col min="845" max="845" width="3" customWidth="1"/>
    <col min="846" max="846" width="7.85546875" customWidth="1"/>
    <col min="847" max="847" width="3" customWidth="1"/>
    <col min="848" max="848" width="7.85546875" customWidth="1"/>
    <col min="849" max="849" width="3" customWidth="1"/>
    <col min="850" max="850" width="7.85546875" customWidth="1"/>
    <col min="851" max="851" width="3" customWidth="1"/>
    <col min="852" max="852" width="7.85546875" customWidth="1"/>
    <col min="853" max="853" width="3" customWidth="1"/>
    <col min="854" max="854" width="7.85546875" customWidth="1"/>
    <col min="855" max="855" width="3" customWidth="1"/>
    <col min="856" max="856" width="7.85546875" customWidth="1"/>
    <col min="857" max="857" width="3" customWidth="1"/>
    <col min="858" max="858" width="7.85546875" customWidth="1"/>
    <col min="859" max="859" width="3" customWidth="1"/>
    <col min="860" max="860" width="7.85546875" customWidth="1"/>
    <col min="861" max="861" width="3" customWidth="1"/>
    <col min="862" max="862" width="7.85546875" customWidth="1"/>
    <col min="863" max="863" width="3" customWidth="1"/>
    <col min="864" max="865" width="2" customWidth="1"/>
    <col min="866" max="868" width="3" customWidth="1"/>
    <col min="869" max="869" width="7.85546875" customWidth="1"/>
    <col min="870" max="870" width="3" customWidth="1"/>
    <col min="871" max="871" width="7.85546875" customWidth="1"/>
    <col min="872" max="872" width="3" customWidth="1"/>
    <col min="873" max="873" width="7.85546875" customWidth="1"/>
    <col min="874" max="874" width="3" customWidth="1"/>
    <col min="875" max="875" width="7.85546875" customWidth="1"/>
    <col min="876" max="876" width="4" customWidth="1"/>
    <col min="877" max="877" width="8.85546875" customWidth="1"/>
    <col min="878" max="878" width="4" customWidth="1"/>
    <col min="879" max="879" width="8.85546875" customWidth="1"/>
    <col min="880" max="880" width="4" customWidth="1"/>
    <col min="881" max="881" width="8.85546875" customWidth="1"/>
    <col min="882" max="882" width="4" customWidth="1"/>
    <col min="883" max="883" width="8.85546875" customWidth="1"/>
    <col min="884" max="884" width="4" customWidth="1"/>
    <col min="885" max="885" width="8.85546875" customWidth="1"/>
    <col min="886" max="886" width="4" customWidth="1"/>
    <col min="887" max="887" width="8.85546875" customWidth="1"/>
    <col min="888" max="888" width="4" customWidth="1"/>
    <col min="889" max="889" width="8.85546875" customWidth="1"/>
    <col min="890" max="890" width="4" customWidth="1"/>
    <col min="891" max="891" width="2" customWidth="1"/>
    <col min="892" max="892" width="8.85546875" customWidth="1"/>
    <col min="893" max="893" width="4" customWidth="1"/>
    <col min="894" max="895" width="3" customWidth="1"/>
    <col min="896" max="896" width="8.85546875" customWidth="1"/>
    <col min="897" max="897" width="4" customWidth="1"/>
    <col min="898" max="898" width="8.85546875" customWidth="1"/>
    <col min="899" max="899" width="4" customWidth="1"/>
    <col min="900" max="900" width="8.85546875" customWidth="1"/>
    <col min="901" max="901" width="4" customWidth="1"/>
    <col min="902" max="902" width="8.85546875" customWidth="1"/>
    <col min="903" max="903" width="4" customWidth="1"/>
    <col min="904" max="904" width="8.85546875" customWidth="1"/>
    <col min="905" max="905" width="4" customWidth="1"/>
    <col min="906" max="906" width="8.85546875" customWidth="1"/>
    <col min="907" max="907" width="4" customWidth="1"/>
    <col min="908" max="908" width="8.85546875" customWidth="1"/>
    <col min="909" max="909" width="4" customWidth="1"/>
    <col min="910" max="910" width="8.85546875" customWidth="1"/>
    <col min="911" max="911" width="11.28515625" bestFit="1" customWidth="1"/>
  </cols>
  <sheetData>
    <row r="26" spans="1:7" x14ac:dyDescent="0.25">
      <c r="A26" s="11" t="s">
        <v>107</v>
      </c>
      <c r="B26" t="s">
        <v>106</v>
      </c>
      <c r="C26" t="s">
        <v>217</v>
      </c>
      <c r="E26" s="11" t="s">
        <v>107</v>
      </c>
      <c r="F26" t="s">
        <v>106</v>
      </c>
      <c r="G26" t="s">
        <v>217</v>
      </c>
    </row>
    <row r="27" spans="1:7" x14ac:dyDescent="0.25">
      <c r="A27" s="14">
        <v>1</v>
      </c>
      <c r="B27" s="13">
        <v>8646.8984019450054</v>
      </c>
      <c r="C27" s="25">
        <v>0.18809806075325092</v>
      </c>
      <c r="E27" s="14" t="s">
        <v>210</v>
      </c>
      <c r="F27" s="13">
        <v>8599.6355914710057</v>
      </c>
      <c r="G27" s="25">
        <v>0.18706994146901046</v>
      </c>
    </row>
    <row r="28" spans="1:7" x14ac:dyDescent="0.25">
      <c r="A28" s="14">
        <v>5</v>
      </c>
      <c r="B28" s="13">
        <v>3418.1606709539997</v>
      </c>
      <c r="C28" s="21">
        <v>7.4356071236462706E-2</v>
      </c>
      <c r="E28" s="14" t="s">
        <v>211</v>
      </c>
      <c r="F28" s="13">
        <v>2441.9420199404994</v>
      </c>
      <c r="G28" s="25">
        <v>5.3120152113660245E-2</v>
      </c>
    </row>
    <row r="29" spans="1:7" x14ac:dyDescent="0.25">
      <c r="A29" s="14">
        <v>6</v>
      </c>
      <c r="B29" s="13">
        <v>5030.5749673049986</v>
      </c>
      <c r="C29" s="25">
        <v>0.1094313072547579</v>
      </c>
      <c r="E29" s="14" t="s">
        <v>212</v>
      </c>
      <c r="F29" s="13">
        <v>1051.6450275899999</v>
      </c>
      <c r="G29" s="25">
        <v>2.2876687234579137E-2</v>
      </c>
    </row>
    <row r="30" spans="1:7" x14ac:dyDescent="0.25">
      <c r="A30" s="14">
        <v>7</v>
      </c>
      <c r="B30" s="13">
        <v>575.68679550000002</v>
      </c>
      <c r="C30" s="25">
        <v>1.2523053330943027E-2</v>
      </c>
      <c r="E30" s="14" t="s">
        <v>87</v>
      </c>
      <c r="F30" s="13">
        <v>12280.749539679007</v>
      </c>
      <c r="G30" s="25">
        <v>0.26714609859304</v>
      </c>
    </row>
    <row r="31" spans="1:7" x14ac:dyDescent="0.25">
      <c r="A31" s="14">
        <v>8</v>
      </c>
      <c r="B31" s="13">
        <v>2155.0558140000003</v>
      </c>
      <c r="C31" s="25">
        <v>4.6879447471851632E-2</v>
      </c>
      <c r="E31" s="14" t="s">
        <v>261</v>
      </c>
      <c r="F31" s="13">
        <v>8653.9967446049977</v>
      </c>
      <c r="G31" s="25">
        <v>0.18825247270847945</v>
      </c>
    </row>
    <row r="32" spans="1:7" x14ac:dyDescent="0.25">
      <c r="A32" s="14">
        <v>9</v>
      </c>
      <c r="B32" s="13">
        <v>3298.505573407499</v>
      </c>
      <c r="C32" s="25">
        <v>7.1753185119207627E-2</v>
      </c>
      <c r="E32" s="14" t="s">
        <v>262</v>
      </c>
      <c r="F32" s="13">
        <v>8146.9289409300018</v>
      </c>
      <c r="G32" s="25">
        <v>0.17722210481145145</v>
      </c>
    </row>
    <row r="33" spans="1:7" x14ac:dyDescent="0.25">
      <c r="A33" s="14">
        <v>10</v>
      </c>
      <c r="B33" s="13">
        <v>3170.6862651450001</v>
      </c>
      <c r="C33" s="25">
        <v>6.8972700962531289E-2</v>
      </c>
      <c r="E33" s="14" t="s">
        <v>263</v>
      </c>
      <c r="F33" s="13">
        <v>1136.8692246599999</v>
      </c>
      <c r="G33" s="25">
        <v>2.4730589692194927E-2</v>
      </c>
    </row>
    <row r="34" spans="1:7" x14ac:dyDescent="0.25">
      <c r="A34" s="14">
        <v>11</v>
      </c>
      <c r="B34" s="13">
        <v>3470.5790419499995</v>
      </c>
      <c r="C34" s="25">
        <v>7.549634066879167E-2</v>
      </c>
      <c r="E34" s="14" t="s">
        <v>264</v>
      </c>
      <c r="F34" s="13">
        <v>1335.80236599</v>
      </c>
      <c r="G34" s="25">
        <v>2.9058030164411938E-2</v>
      </c>
    </row>
    <row r="35" spans="1:7" x14ac:dyDescent="0.25">
      <c r="A35" s="14">
        <v>12</v>
      </c>
      <c r="B35" s="13">
        <v>4605.3194535000002</v>
      </c>
      <c r="C35" s="25">
        <v>0.10018062177736696</v>
      </c>
      <c r="E35" s="14" t="s">
        <v>265</v>
      </c>
      <c r="F35" s="13">
        <v>1276.2773441100003</v>
      </c>
      <c r="G35" s="25">
        <v>2.7763168046059272E-2</v>
      </c>
    </row>
    <row r="36" spans="1:7" x14ac:dyDescent="0.25">
      <c r="A36" s="14">
        <v>2</v>
      </c>
      <c r="B36" s="13">
        <v>3674.3781294450005</v>
      </c>
      <c r="C36" s="25">
        <v>7.9929631238329177E-2</v>
      </c>
      <c r="E36" s="14" t="s">
        <v>266</v>
      </c>
      <c r="F36" s="13">
        <v>849.05660187000012</v>
      </c>
      <c r="G36" s="25">
        <v>1.8469732481830519E-2</v>
      </c>
    </row>
    <row r="37" spans="1:7" x14ac:dyDescent="0.25">
      <c r="A37" s="14">
        <v>3</v>
      </c>
      <c r="B37" s="13">
        <v>4508.3265498989977</v>
      </c>
      <c r="C37" s="25">
        <v>9.8070711815886225E-2</v>
      </c>
      <c r="E37" s="14" t="s">
        <v>267</v>
      </c>
      <c r="F37" s="13">
        <v>197.25900975000002</v>
      </c>
      <c r="G37" s="25">
        <v>4.2910226852828012E-3</v>
      </c>
    </row>
    <row r="38" spans="1:7" x14ac:dyDescent="0.25">
      <c r="A38" s="14">
        <v>4</v>
      </c>
      <c r="B38" s="13">
        <v>3415.990747545</v>
      </c>
      <c r="C38" s="25">
        <v>7.430886837062077E-2</v>
      </c>
      <c r="E38" s="14" t="s">
        <v>104</v>
      </c>
      <c r="F38" s="13">
        <v>45970.162410595505</v>
      </c>
      <c r="G38" s="25">
        <v>1</v>
      </c>
    </row>
    <row r="39" spans="1:7" x14ac:dyDescent="0.25">
      <c r="A39" s="14" t="s">
        <v>104</v>
      </c>
      <c r="B39" s="13">
        <v>45970.162410595505</v>
      </c>
      <c r="C39" s="25">
        <v>1</v>
      </c>
    </row>
  </sheetData>
  <pageMargins left="0.7" right="0.7" top="0.75" bottom="0.75" header="0.3" footer="0.3"/>
  <pageSetup paperSize="9" orientation="portrait" verticalDpi="0" r:id="rId3"/>
  <drawing r:id="rId4"/>
  <extLst>
    <ext xmlns:x14="http://schemas.microsoft.com/office/spreadsheetml/2009/9/main" uri="{A8765BA9-456A-4dab-B4F3-ACF838C121DE}">
      <x14:slicerList>
        <x14:slicer r:id="rId5"/>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N12"/>
  <sheetViews>
    <sheetView showZeros="0" workbookViewId="0">
      <selection activeCell="O12" sqref="O12"/>
    </sheetView>
  </sheetViews>
  <sheetFormatPr defaultRowHeight="15" x14ac:dyDescent="0.25"/>
  <cols>
    <col min="1" max="1" width="36.85546875" customWidth="1"/>
  </cols>
  <sheetData>
    <row r="1" spans="1:14" x14ac:dyDescent="0.25">
      <c r="A1" s="57" t="s">
        <v>242</v>
      </c>
      <c r="D1" s="24" t="s">
        <v>253</v>
      </c>
    </row>
    <row r="2" spans="1:14" x14ac:dyDescent="0.25">
      <c r="A2" s="47" t="s">
        <v>221</v>
      </c>
      <c r="B2" s="47" t="s">
        <v>222</v>
      </c>
      <c r="C2" s="47" t="s">
        <v>223</v>
      </c>
      <c r="D2" s="47" t="s">
        <v>224</v>
      </c>
      <c r="E2" s="47" t="s">
        <v>225</v>
      </c>
      <c r="F2" s="47" t="s">
        <v>226</v>
      </c>
      <c r="G2" s="47" t="s">
        <v>227</v>
      </c>
      <c r="H2" s="47" t="s">
        <v>228</v>
      </c>
      <c r="I2" s="47" t="s">
        <v>229</v>
      </c>
      <c r="J2" s="47" t="s">
        <v>230</v>
      </c>
      <c r="K2" s="47" t="s">
        <v>231</v>
      </c>
      <c r="L2" s="47" t="s">
        <v>232</v>
      </c>
      <c r="M2" s="47" t="s">
        <v>233</v>
      </c>
    </row>
    <row r="3" spans="1:14" x14ac:dyDescent="0.25">
      <c r="A3" s="42" t="s">
        <v>234</v>
      </c>
      <c r="B3" s="48">
        <f>SUMIFS(soch,thangdata2,RIGHT('Chi phi binh quan'!B$2,1),thangdt,RIGHT('Chi phi binh quan'!$A$1,4))</f>
        <v>2</v>
      </c>
      <c r="C3" s="48">
        <f>SUMIFS(soch,thangdata2,RIGHT('Chi phi binh quan'!C$2,1),thangdt,RIGHT('Chi phi binh quan'!$A$1,4))</f>
        <v>2</v>
      </c>
      <c r="D3" s="48">
        <f>SUMIFS(soch,thangdata2,RIGHT('Chi phi binh quan'!D$2,1),thangdt,RIGHT('Chi phi binh quan'!$A$1,4))</f>
        <v>4</v>
      </c>
      <c r="E3" s="48">
        <f>SUMIFS(soch,thangdata2,RIGHT('Chi phi binh quan'!E$2,1),thangdt,RIGHT('Chi phi binh quan'!$A$1,4))</f>
        <v>2</v>
      </c>
      <c r="F3" s="48">
        <f>SUMIFS(soch,thangdata2,RIGHT('Chi phi binh quan'!F$2,1),thangdt,RIGHT('Chi phi binh quan'!$A$1,4))</f>
        <v>2</v>
      </c>
      <c r="G3" s="48">
        <f>SUMIFS(soch,thangdata2,RIGHT('Chi phi binh quan'!G$2,1),thangdt,RIGHT('Chi phi binh quan'!$A$1,4))</f>
        <v>4</v>
      </c>
      <c r="H3" s="48">
        <f>SUMIFS(soch,thangdata2,RIGHT('Chi phi binh quan'!H$2,1),thangdt,RIGHT('Chi phi binh quan'!$A$1,4))</f>
        <v>0</v>
      </c>
      <c r="I3" s="48">
        <f>SUMIFS(soch,thangdata2,RIGHT('Chi phi binh quan'!I$2,1),thangdt,RIGHT('Chi phi binh quan'!$A$1,4))</f>
        <v>1</v>
      </c>
      <c r="J3" s="48">
        <f>SUMIFS(soch,thangdata2,RIGHT('Chi phi binh quan'!J$2,1),thangdt,RIGHT('Chi phi binh quan'!$A$1,4))</f>
        <v>2</v>
      </c>
      <c r="K3" s="48">
        <f>SUMIFS(soch,thangdata2,RIGHT('Chi phi binh quan'!K$2,1),thangdt,RIGHT('Chi phi binh quan'!$A$1,4))</f>
        <v>0</v>
      </c>
      <c r="L3" s="48">
        <f>SUMIFS(soch,thangdata2,RIGHT('Chi phi binh quan'!L$2,1),thangdt,RIGHT('Chi phi binh quan'!$A$1,4))</f>
        <v>2</v>
      </c>
      <c r="M3" s="48">
        <f>SUMIFS(soch,thangdata2,RIGHT('Chi phi binh quan'!M$2,1),thangdt,RIGHT('Chi phi binh quan'!$A$1,4))</f>
        <v>2</v>
      </c>
    </row>
    <row r="4" spans="1:14" x14ac:dyDescent="0.25">
      <c r="A4" s="41" t="s">
        <v>240</v>
      </c>
      <c r="B4" s="30">
        <f t="shared" ref="B4:J4" si="0">SUMIFS(tienchiphi,thang,RIGHT(B$2,1),khoichvp,RIGHT($A4,2),nam,RIGHT($A$1,4))</f>
        <v>1535.3230491449999</v>
      </c>
      <c r="C4" s="30">
        <f t="shared" si="0"/>
        <v>1432.5881669999999</v>
      </c>
      <c r="D4" s="30">
        <f t="shared" si="0"/>
        <v>2118.2375402549987</v>
      </c>
      <c r="E4" s="30">
        <f t="shared" si="0"/>
        <v>1535.3230491449999</v>
      </c>
      <c r="F4" s="30">
        <f t="shared" si="0"/>
        <v>1432.5881669999999</v>
      </c>
      <c r="G4" s="30">
        <f t="shared" si="0"/>
        <v>2511.3125477249996</v>
      </c>
      <c r="H4" s="30">
        <f t="shared" si="0"/>
        <v>88.586394749999997</v>
      </c>
      <c r="I4" s="30">
        <f t="shared" si="0"/>
        <v>1112.360715</v>
      </c>
      <c r="J4" s="30">
        <f t="shared" si="0"/>
        <v>1607.0112742499996</v>
      </c>
      <c r="K4" s="30">
        <f>SUMIFS(tienchiphi,thang,RIGHT(K$2,2),khoichvp,RIGHT($A4,2),nam,RIGHT($A$1,4))</f>
        <v>1535.3230491449999</v>
      </c>
      <c r="L4" s="30">
        <f>SUMIFS(tienchiphi,thang,RIGHT(L$2,2),khoichvp,RIGHT($A4,2),nam,RIGHT($A$1,4))</f>
        <v>1432.5881669999999</v>
      </c>
      <c r="M4" s="30">
        <f>SUMIFS(tienchiphi,thang,RIGHT(M$2,2),khoichvp,RIGHT($A4,2),nam,RIGHT($A$1,4))</f>
        <v>2183.7500414999995</v>
      </c>
    </row>
    <row r="5" spans="1:14" x14ac:dyDescent="0.25">
      <c r="A5" s="41" t="s">
        <v>237</v>
      </c>
      <c r="B5" s="30">
        <f>IFERROR(B4/B3,0)</f>
        <v>767.66152457249996</v>
      </c>
      <c r="C5" s="30">
        <f t="shared" ref="C5:M5" si="1">IFERROR(C4/C3,0)</f>
        <v>716.29408349999994</v>
      </c>
      <c r="D5" s="30">
        <f t="shared" si="1"/>
        <v>529.55938506374969</v>
      </c>
      <c r="E5" s="30">
        <f t="shared" si="1"/>
        <v>767.66152457249996</v>
      </c>
      <c r="F5" s="30">
        <f t="shared" si="1"/>
        <v>716.29408349999994</v>
      </c>
      <c r="G5" s="30">
        <f t="shared" si="1"/>
        <v>627.8281369312499</v>
      </c>
      <c r="H5" s="30">
        <f t="shared" si="1"/>
        <v>0</v>
      </c>
      <c r="I5" s="30">
        <f t="shared" si="1"/>
        <v>1112.360715</v>
      </c>
      <c r="J5" s="30">
        <f t="shared" si="1"/>
        <v>803.50563712499979</v>
      </c>
      <c r="K5" s="30">
        <f t="shared" si="1"/>
        <v>0</v>
      </c>
      <c r="L5" s="30">
        <f t="shared" si="1"/>
        <v>716.29408349999994</v>
      </c>
      <c r="M5" s="30">
        <f t="shared" si="1"/>
        <v>1091.8750207499997</v>
      </c>
    </row>
    <row r="6" spans="1:14" x14ac:dyDescent="0.25">
      <c r="A6" s="42" t="s">
        <v>236</v>
      </c>
      <c r="B6" s="48">
        <f>SUMIFS(data2!$O$2:$O$25,data2!$M$2:$M$25,RIGHT('Chi phi binh quan'!B$2,1),data2!$P$2:$P$25,RIGHT('Chi phi binh quan'!$A$1,4))</f>
        <v>2</v>
      </c>
      <c r="C6" s="48">
        <f>SUMIFS(data2!$O$2:$O$25,data2!$M$2:$M$25,RIGHT('Chi phi binh quan'!C$2,1),data2!$P$2:$P$25,RIGHT('Chi phi binh quan'!$A$1,4))</f>
        <v>2</v>
      </c>
      <c r="D6" s="48">
        <f>SUMIFS(data2!$O$2:$O$25,data2!$M$2:$M$25,RIGHT('Chi phi binh quan'!D$2,1),data2!$P$2:$P$25,RIGHT('Chi phi binh quan'!$A$1,4))</f>
        <v>2</v>
      </c>
      <c r="E6" s="48">
        <f>SUMIFS(data2!$O$2:$O$25,data2!$M$2:$M$25,RIGHT('Chi phi binh quan'!E$2,1),data2!$P$2:$P$25,RIGHT('Chi phi binh quan'!$A$1,4))</f>
        <v>2</v>
      </c>
      <c r="F6" s="48">
        <f>SUMIFS(data2!$O$2:$O$25,data2!$M$2:$M$25,RIGHT('Chi phi binh quan'!F$2,1),data2!$P$2:$P$25,RIGHT('Chi phi binh quan'!$A$1,4))</f>
        <v>2</v>
      </c>
      <c r="G6" s="48">
        <f>SUMIFS(data2!$O$2:$O$25,data2!$M$2:$M$25,RIGHT('Chi phi binh quan'!G$2,1),data2!$P$2:$P$25,RIGHT('Chi phi binh quan'!$A$1,4))</f>
        <v>2</v>
      </c>
      <c r="H6" s="48">
        <f>SUMIFS(data2!$O$2:$O$25,data2!$M$2:$M$25,RIGHT('Chi phi binh quan'!H$2,1),data2!$P$2:$P$25,RIGHT('Chi phi binh quan'!$A$1,4))</f>
        <v>2</v>
      </c>
      <c r="I6" s="48">
        <f>SUMIFS(data2!$O$2:$O$25,data2!$M$2:$M$25,RIGHT('Chi phi binh quan'!I$2,1),data2!$P$2:$P$25,RIGHT('Chi phi binh quan'!$A$1,4))</f>
        <v>2</v>
      </c>
      <c r="J6" s="48">
        <f>SUMIFS(data2!$O$2:$O$25,data2!$M$2:$M$25,RIGHT('Chi phi binh quan'!J$2,1),data2!$P$2:$P$25,RIGHT('Chi phi binh quan'!$A$1,4))</f>
        <v>2</v>
      </c>
      <c r="K6" s="48">
        <f>SUMIFS(data2!$O$2:$O$25,data2!$M$2:$M$25,RIGHT('Chi phi binh quan'!K$2,2),data2!$P$2:$P$25,RIGHT('Chi phi binh quan'!$A$1,4))</f>
        <v>2</v>
      </c>
      <c r="L6" s="48">
        <f>SUMIFS(data2!$O$2:$O$25,data2!$M$2:$M$25,RIGHT('Chi phi binh quan'!L$2,2),data2!$P$2:$P$25,RIGHT('Chi phi binh quan'!$A$1,4))</f>
        <v>2</v>
      </c>
      <c r="M6" s="48">
        <f>SUMIFS(data2!$O$2:$O$25,data2!$M$2:$M$25,RIGHT('Chi phi binh quan'!M$2,2),data2!$P$2:$P$25,RIGHT('Chi phi binh quan'!$A$1,4))</f>
        <v>2</v>
      </c>
    </row>
    <row r="7" spans="1:14" x14ac:dyDescent="0.25">
      <c r="A7" s="41" t="s">
        <v>241</v>
      </c>
      <c r="B7" s="30">
        <f t="shared" ref="B7:J7" si="2">SUMIFS(tienchiphi,thang,RIGHT(B$2,1),khoichvp,RIGHT($A7,2),nam,RIGHT($A$1,4))</f>
        <v>1717.1313767999993</v>
      </c>
      <c r="C7" s="30">
        <f t="shared" si="2"/>
        <v>2241.7899624449997</v>
      </c>
      <c r="D7" s="30">
        <f t="shared" si="2"/>
        <v>2390.0890096439985</v>
      </c>
      <c r="E7" s="30">
        <f t="shared" si="2"/>
        <v>1880.6676984000003</v>
      </c>
      <c r="F7" s="30">
        <f t="shared" si="2"/>
        <v>1985.5725039539998</v>
      </c>
      <c r="G7" s="30">
        <f t="shared" si="2"/>
        <v>2519.2624195800008</v>
      </c>
      <c r="H7" s="30">
        <f t="shared" si="2"/>
        <v>487.10040075000006</v>
      </c>
      <c r="I7" s="30">
        <f t="shared" si="2"/>
        <v>1042.695099</v>
      </c>
      <c r="J7" s="30">
        <f t="shared" si="2"/>
        <v>1691.4942991574994</v>
      </c>
      <c r="K7" s="30">
        <f>SUMIFS(tienchiphi,thang,RIGHT(K$2,2),khoichvp,RIGHT($A7,2),nam,RIGHT($A$1,4))</f>
        <v>1635.3632159999995</v>
      </c>
      <c r="L7" s="30">
        <f>SUMIFS(tienchiphi,thang,RIGHT(L$2,2),khoichvp,RIGHT($A7,2),nam,RIGHT($A$1,4))</f>
        <v>2037.9908749499996</v>
      </c>
      <c r="M7" s="30">
        <f>SUMIFS(tienchiphi,thang,RIGHT(M$2,2),khoichvp,RIGHT($A7,2),nam,RIGHT($A$1,4))</f>
        <v>2421.5694119999994</v>
      </c>
    </row>
    <row r="8" spans="1:14" x14ac:dyDescent="0.25">
      <c r="A8" s="43" t="s">
        <v>238</v>
      </c>
      <c r="B8" s="17">
        <f>IFERROR(B7/B6,0)</f>
        <v>858.56568839999966</v>
      </c>
      <c r="C8" s="17">
        <f t="shared" ref="C8:M8" si="3">IFERROR(C7/C6,0)</f>
        <v>1120.8949812224998</v>
      </c>
      <c r="D8" s="17">
        <f t="shared" si="3"/>
        <v>1195.0445048219992</v>
      </c>
      <c r="E8" s="17">
        <f t="shared" si="3"/>
        <v>940.33384920000015</v>
      </c>
      <c r="F8" s="17">
        <f t="shared" si="3"/>
        <v>992.78625197699989</v>
      </c>
      <c r="G8" s="17">
        <f t="shared" si="3"/>
        <v>1259.6312097900004</v>
      </c>
      <c r="H8" s="17">
        <f t="shared" si="3"/>
        <v>243.55020037500003</v>
      </c>
      <c r="I8" s="17">
        <f t="shared" si="3"/>
        <v>521.34754950000001</v>
      </c>
      <c r="J8" s="17">
        <f t="shared" si="3"/>
        <v>845.74714957874971</v>
      </c>
      <c r="K8" s="17">
        <f t="shared" si="3"/>
        <v>817.68160799999976</v>
      </c>
      <c r="L8" s="17">
        <f t="shared" si="3"/>
        <v>1018.9954374749998</v>
      </c>
      <c r="M8" s="17">
        <f t="shared" si="3"/>
        <v>1210.7847059999997</v>
      </c>
    </row>
    <row r="9" spans="1:14" x14ac:dyDescent="0.25">
      <c r="A9" s="49" t="s">
        <v>249</v>
      </c>
      <c r="B9" s="50">
        <f>IFERROR((B4+B7)/B3,0)</f>
        <v>1626.2272129724997</v>
      </c>
      <c r="C9" s="50">
        <f t="shared" ref="C9:M9" si="4">IFERROR((C4+C7)/C3,0)</f>
        <v>1837.1890647224998</v>
      </c>
      <c r="D9" s="50">
        <f t="shared" si="4"/>
        <v>1127.0816374747492</v>
      </c>
      <c r="E9" s="50">
        <f t="shared" si="4"/>
        <v>1707.9953737725</v>
      </c>
      <c r="F9" s="50">
        <f t="shared" si="4"/>
        <v>1709.0803354769998</v>
      </c>
      <c r="G9" s="50">
        <f t="shared" si="4"/>
        <v>1257.6437418262501</v>
      </c>
      <c r="H9" s="50">
        <f t="shared" si="4"/>
        <v>0</v>
      </c>
      <c r="I9" s="50">
        <f t="shared" si="4"/>
        <v>2155.0558140000003</v>
      </c>
      <c r="J9" s="50">
        <f t="shared" si="4"/>
        <v>1649.2527867037495</v>
      </c>
      <c r="K9" s="50">
        <f t="shared" si="4"/>
        <v>0</v>
      </c>
      <c r="L9" s="50">
        <f t="shared" si="4"/>
        <v>1735.2895209749997</v>
      </c>
      <c r="M9" s="50">
        <f t="shared" si="4"/>
        <v>2302.6597267499992</v>
      </c>
      <c r="N9" s="13"/>
    </row>
    <row r="10" spans="1:14" x14ac:dyDescent="0.25">
      <c r="A10" s="51" t="s">
        <v>248</v>
      </c>
      <c r="B10" s="52">
        <f>B9/(1-60%)</f>
        <v>4065.5680324312493</v>
      </c>
      <c r="C10" s="52">
        <f t="shared" ref="C10:M10" si="5">C9/(1-60%)</f>
        <v>4592.9726618062496</v>
      </c>
      <c r="D10" s="52">
        <f t="shared" si="5"/>
        <v>2817.704093686873</v>
      </c>
      <c r="E10" s="52">
        <f t="shared" si="5"/>
        <v>4269.9884344312495</v>
      </c>
      <c r="F10" s="52">
        <f t="shared" si="5"/>
        <v>4272.700838692499</v>
      </c>
      <c r="G10" s="52">
        <f t="shared" si="5"/>
        <v>3144.1093545656249</v>
      </c>
      <c r="H10" s="52">
        <f t="shared" si="5"/>
        <v>0</v>
      </c>
      <c r="I10" s="52">
        <f t="shared" si="5"/>
        <v>5387.6395350000003</v>
      </c>
      <c r="J10" s="52">
        <f t="shared" si="5"/>
        <v>4123.1319667593734</v>
      </c>
      <c r="K10" s="52">
        <f t="shared" si="5"/>
        <v>0</v>
      </c>
      <c r="L10" s="52">
        <f t="shared" si="5"/>
        <v>4338.2238024374992</v>
      </c>
      <c r="M10" s="52">
        <f t="shared" si="5"/>
        <v>5756.6493168749976</v>
      </c>
    </row>
    <row r="11" spans="1:14" x14ac:dyDescent="0.25">
      <c r="A11" s="59" t="s">
        <v>251</v>
      </c>
      <c r="B11" s="53">
        <f t="shared" ref="B11:J11" si="6">SUMIFS(dthubquandat,thangdata2,RIGHT(B$2,1),thangdt,RIGHT($A$1,4))</f>
        <v>4297.90625</v>
      </c>
      <c r="C11" s="53">
        <f t="shared" si="6"/>
        <v>4742.1450000000004</v>
      </c>
      <c r="D11" s="53">
        <f t="shared" si="6"/>
        <v>3097.4124999999999</v>
      </c>
      <c r="E11" s="53">
        <f t="shared" si="6"/>
        <v>4502.46875</v>
      </c>
      <c r="F11" s="53">
        <f t="shared" si="6"/>
        <v>4259.1487500000003</v>
      </c>
      <c r="G11" s="53">
        <f t="shared" si="6"/>
        <v>3106.8562499999998</v>
      </c>
      <c r="H11" s="53">
        <f t="shared" si="6"/>
        <v>0</v>
      </c>
      <c r="I11" s="53">
        <f t="shared" si="6"/>
        <v>5512.5</v>
      </c>
      <c r="J11" s="53">
        <f t="shared" si="6"/>
        <v>4552.875</v>
      </c>
      <c r="K11" s="53">
        <f>SUMIFS(dthubquandat,thangdata2,RIGHT(K$2,2),thangdt,RIGHT($A$1,4))</f>
        <v>4145.625</v>
      </c>
      <c r="L11" s="53">
        <f>SUMIFS(dthubquandat,thangdata2,RIGHT(L$2,2),thangdt,RIGHT($A$1,4))</f>
        <v>4390.875</v>
      </c>
      <c r="M11" s="53">
        <f>SUMIFS(dthubquandat,thangdata2,RIGHT(M$2,2),thangdt,RIGHT($A$1,4))</f>
        <v>6070.375</v>
      </c>
    </row>
    <row r="12" spans="1:14" x14ac:dyDescent="0.25">
      <c r="A12" s="61" t="s">
        <v>252</v>
      </c>
      <c r="B12" s="62">
        <f>B11-B10</f>
        <v>232.33821756875068</v>
      </c>
      <c r="C12" s="62">
        <f t="shared" ref="C12:M12" si="7">C11-C10</f>
        <v>149.17233819375087</v>
      </c>
      <c r="D12" s="62">
        <f t="shared" si="7"/>
        <v>279.70840631312694</v>
      </c>
      <c r="E12" s="62">
        <f t="shared" si="7"/>
        <v>232.48031556875048</v>
      </c>
      <c r="F12" s="62">
        <f t="shared" si="7"/>
        <v>-13.552088692498728</v>
      </c>
      <c r="G12" s="62">
        <f t="shared" si="7"/>
        <v>-37.253104565625108</v>
      </c>
      <c r="H12" s="62">
        <f t="shared" si="7"/>
        <v>0</v>
      </c>
      <c r="I12" s="62">
        <f t="shared" si="7"/>
        <v>124.86046499999975</v>
      </c>
      <c r="J12" s="62">
        <f t="shared" si="7"/>
        <v>429.74303324062657</v>
      </c>
      <c r="K12" s="62">
        <f t="shared" si="7"/>
        <v>4145.625</v>
      </c>
      <c r="L12" s="62">
        <f t="shared" si="7"/>
        <v>52.651197562500784</v>
      </c>
      <c r="M12" s="62">
        <f t="shared" si="7"/>
        <v>313.72568312500243</v>
      </c>
    </row>
  </sheetData>
  <pageMargins left="0.7" right="0.7" top="0.75" bottom="0.75" header="0.3" footer="0.3"/>
  <pageSetup paperSize="9"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data1!$J$1:$J$5</xm:f>
          </x14:formula1>
          <xm:sqref>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2:M54"/>
  <sheetViews>
    <sheetView showZeros="0" workbookViewId="0">
      <pane xSplit="1" ySplit="6" topLeftCell="B7" activePane="bottomRight" state="frozen"/>
      <selection pane="topRight" activeCell="B1" sqref="B1"/>
      <selection pane="bottomLeft" activeCell="A7" sqref="A7"/>
      <selection pane="bottomRight" activeCell="A7" sqref="A7"/>
    </sheetView>
  </sheetViews>
  <sheetFormatPr defaultRowHeight="15" x14ac:dyDescent="0.25"/>
  <cols>
    <col min="1" max="1" width="38" customWidth="1"/>
    <col min="2" max="2" width="16.28515625" customWidth="1"/>
    <col min="3" max="3" width="9.28515625" customWidth="1"/>
    <col min="4" max="4" width="8.42578125" customWidth="1"/>
    <col min="5" max="5" width="10.42578125" customWidth="1"/>
    <col min="6" max="12" width="10.7109375" customWidth="1"/>
    <col min="13" max="14" width="11.5703125" customWidth="1"/>
    <col min="15" max="15" width="13.85546875" bestFit="1" customWidth="1"/>
    <col min="16" max="16" width="12.140625" customWidth="1"/>
    <col min="17" max="17" width="13.85546875" bestFit="1" customWidth="1"/>
    <col min="18" max="18" width="11.140625" customWidth="1"/>
    <col min="19" max="19" width="13.85546875" bestFit="1" customWidth="1"/>
    <col min="20" max="20" width="13.28515625" customWidth="1"/>
    <col min="21" max="21" width="13.85546875" bestFit="1" customWidth="1"/>
    <col min="22" max="22" width="12.28515625" customWidth="1"/>
    <col min="23" max="23" width="13.85546875" bestFit="1" customWidth="1"/>
    <col min="24" max="24" width="15.42578125" customWidth="1"/>
    <col min="25" max="25" width="18.85546875" bestFit="1" customWidth="1"/>
  </cols>
  <sheetData>
    <row r="2" spans="1:13" x14ac:dyDescent="0.25">
      <c r="A2" s="24" t="s">
        <v>114</v>
      </c>
    </row>
    <row r="5" spans="1:13" x14ac:dyDescent="0.25">
      <c r="A5" s="11" t="s">
        <v>106</v>
      </c>
      <c r="B5" s="11" t="s">
        <v>112</v>
      </c>
    </row>
    <row r="6" spans="1:13" x14ac:dyDescent="0.25">
      <c r="A6" s="18" t="s">
        <v>113</v>
      </c>
      <c r="B6" s="20" t="s">
        <v>210</v>
      </c>
      <c r="C6" s="20" t="s">
        <v>211</v>
      </c>
      <c r="D6" s="20" t="s">
        <v>212</v>
      </c>
      <c r="E6" s="20" t="s">
        <v>87</v>
      </c>
      <c r="F6" s="20" t="s">
        <v>261</v>
      </c>
      <c r="G6" s="20" t="s">
        <v>262</v>
      </c>
      <c r="H6" s="20" t="s">
        <v>263</v>
      </c>
      <c r="I6" s="20" t="s">
        <v>264</v>
      </c>
      <c r="J6" s="20" t="s">
        <v>265</v>
      </c>
      <c r="K6" s="20" t="s">
        <v>266</v>
      </c>
      <c r="L6" s="20" t="s">
        <v>267</v>
      </c>
      <c r="M6" s="20" t="s">
        <v>118</v>
      </c>
    </row>
    <row r="7" spans="1:13" x14ac:dyDescent="0.25">
      <c r="A7" s="54" t="s">
        <v>200</v>
      </c>
      <c r="B7" s="55">
        <v>692.35091411399992</v>
      </c>
      <c r="C7" s="55">
        <v>383.71212364499996</v>
      </c>
      <c r="D7" s="55">
        <v>815.55957875474996</v>
      </c>
      <c r="E7" s="55">
        <v>2322.0151332840005</v>
      </c>
      <c r="F7" s="55">
        <v>857.13723512999991</v>
      </c>
      <c r="G7" s="55">
        <v>1207.3082422500001</v>
      </c>
      <c r="H7" s="55">
        <v>286.58810925</v>
      </c>
      <c r="I7" s="55">
        <v>397.40697890999996</v>
      </c>
      <c r="J7" s="55">
        <v>255.54689099999999</v>
      </c>
      <c r="K7" s="55">
        <v>41.777635499999995</v>
      </c>
      <c r="L7" s="55">
        <v>85.819770000000005</v>
      </c>
      <c r="M7" s="55">
        <v>7345.2226118377503</v>
      </c>
    </row>
    <row r="8" spans="1:13" x14ac:dyDescent="0.25">
      <c r="A8" s="15" t="s">
        <v>0</v>
      </c>
      <c r="B8" s="28">
        <v>2.366233335</v>
      </c>
      <c r="C8" s="28"/>
      <c r="D8" s="28"/>
      <c r="E8" s="28">
        <v>197.82153997875005</v>
      </c>
      <c r="F8" s="28"/>
      <c r="G8" s="28"/>
      <c r="H8" s="28"/>
      <c r="I8" s="28"/>
      <c r="J8" s="28"/>
      <c r="K8" s="28"/>
      <c r="L8" s="28"/>
      <c r="M8" s="28">
        <v>200.18777331375006</v>
      </c>
    </row>
    <row r="9" spans="1:13" x14ac:dyDescent="0.25">
      <c r="A9" s="15" t="s">
        <v>1</v>
      </c>
      <c r="B9" s="28">
        <v>1262.5720744814998</v>
      </c>
      <c r="C9" s="28"/>
      <c r="D9" s="28"/>
      <c r="E9" s="28">
        <v>1413.8229240000003</v>
      </c>
      <c r="F9" s="28"/>
      <c r="G9" s="28">
        <v>21.375</v>
      </c>
      <c r="H9" s="28"/>
      <c r="I9" s="28"/>
      <c r="J9" s="28"/>
      <c r="K9" s="28">
        <v>54.054000000000002</v>
      </c>
      <c r="L9" s="28"/>
      <c r="M9" s="28">
        <v>2751.8239984815</v>
      </c>
    </row>
    <row r="10" spans="1:13" x14ac:dyDescent="0.25">
      <c r="A10" s="15" t="s">
        <v>167</v>
      </c>
      <c r="B10" s="28">
        <v>3038.7001449689997</v>
      </c>
      <c r="C10" s="28">
        <v>1116.5214285</v>
      </c>
      <c r="D10" s="28">
        <v>37.675203750000001</v>
      </c>
      <c r="E10" s="28">
        <v>5124.9769722967503</v>
      </c>
      <c r="F10" s="28">
        <v>2223.9825268499999</v>
      </c>
      <c r="G10" s="28">
        <v>1844.9163631799997</v>
      </c>
      <c r="H10" s="28">
        <v>402.03761507999991</v>
      </c>
      <c r="I10" s="28">
        <v>237.14602847999998</v>
      </c>
      <c r="J10" s="28">
        <v>30.334499999999998</v>
      </c>
      <c r="K10" s="28">
        <v>243.30825638999997</v>
      </c>
      <c r="L10" s="28"/>
      <c r="M10" s="28">
        <v>14299.599039495752</v>
      </c>
    </row>
    <row r="11" spans="1:13" x14ac:dyDescent="0.25">
      <c r="A11" s="15" t="s">
        <v>160</v>
      </c>
      <c r="B11" s="28">
        <v>1358.9896476577499</v>
      </c>
      <c r="C11" s="28">
        <v>71.773106510249974</v>
      </c>
      <c r="D11" s="28">
        <v>181.65467058525005</v>
      </c>
      <c r="E11" s="28">
        <v>1449.5893596427497</v>
      </c>
      <c r="F11" s="28">
        <v>1001.4819430049999</v>
      </c>
      <c r="G11" s="28">
        <v>2141.6614627499998</v>
      </c>
      <c r="H11" s="28">
        <v>194.14293183000001</v>
      </c>
      <c r="I11" s="28">
        <v>529.32425084999988</v>
      </c>
      <c r="J11" s="28">
        <v>219.48078869999998</v>
      </c>
      <c r="K11" s="28">
        <v>189.12191291999997</v>
      </c>
      <c r="L11" s="28">
        <v>27.004787999999998</v>
      </c>
      <c r="M11" s="28">
        <v>7364.2248624509994</v>
      </c>
    </row>
    <row r="12" spans="1:13" x14ac:dyDescent="0.25">
      <c r="A12" s="15" t="s">
        <v>205</v>
      </c>
      <c r="B12" s="28">
        <v>1090.4643225000002</v>
      </c>
      <c r="C12" s="28">
        <v>523.98998212499987</v>
      </c>
      <c r="D12" s="28"/>
      <c r="E12" s="28">
        <v>811.67075662500008</v>
      </c>
      <c r="F12" s="28">
        <v>3908.0887356600006</v>
      </c>
      <c r="G12" s="28">
        <v>2559.8348999999998</v>
      </c>
      <c r="H12" s="28">
        <v>180.718749</v>
      </c>
      <c r="I12" s="28"/>
      <c r="J12" s="28">
        <v>679.79999915999997</v>
      </c>
      <c r="K12" s="28">
        <v>112.5</v>
      </c>
      <c r="L12" s="28"/>
      <c r="M12" s="28">
        <v>9867.0674450699989</v>
      </c>
    </row>
    <row r="13" spans="1:13" x14ac:dyDescent="0.25">
      <c r="A13" s="15" t="s">
        <v>165</v>
      </c>
      <c r="B13" s="28"/>
      <c r="C13" s="28"/>
      <c r="D13" s="28"/>
      <c r="E13" s="28"/>
      <c r="F13" s="28">
        <v>396.21825000000001</v>
      </c>
      <c r="G13" s="28">
        <v>104.10223499999999</v>
      </c>
      <c r="H13" s="28">
        <v>60.403860000000002</v>
      </c>
      <c r="I13" s="28">
        <v>54.396360000000001</v>
      </c>
      <c r="J13" s="28">
        <v>71.751667500000011</v>
      </c>
      <c r="K13" s="28">
        <v>85.304114999999996</v>
      </c>
      <c r="L13" s="28">
        <v>71.581140000000005</v>
      </c>
      <c r="M13" s="28">
        <v>843.75762750000001</v>
      </c>
    </row>
    <row r="14" spans="1:13" x14ac:dyDescent="0.25">
      <c r="A14" s="15" t="s">
        <v>169</v>
      </c>
      <c r="B14" s="28">
        <v>186.76274387400002</v>
      </c>
      <c r="C14" s="28">
        <v>100.59230475000001</v>
      </c>
      <c r="D14" s="28">
        <v>16.755574500000002</v>
      </c>
      <c r="E14" s="28">
        <v>280.25979642899995</v>
      </c>
      <c r="F14" s="28">
        <v>225.82117350000001</v>
      </c>
      <c r="G14" s="28">
        <v>161.4429945</v>
      </c>
      <c r="H14" s="28">
        <v>1.6390845000000001</v>
      </c>
      <c r="I14" s="28">
        <v>29.579622749999999</v>
      </c>
      <c r="J14" s="28">
        <v>12.6585</v>
      </c>
      <c r="K14" s="28">
        <v>1.469403</v>
      </c>
      <c r="L14" s="28">
        <v>5.4945000000000004</v>
      </c>
      <c r="M14" s="28">
        <v>1022.4756978029999</v>
      </c>
    </row>
    <row r="15" spans="1:13" x14ac:dyDescent="0.25">
      <c r="A15" s="15" t="s">
        <v>171</v>
      </c>
      <c r="B15" s="28"/>
      <c r="C15" s="28"/>
      <c r="D15" s="28"/>
      <c r="E15" s="28"/>
      <c r="F15" s="28">
        <v>41.266880459999996</v>
      </c>
      <c r="G15" s="28">
        <v>106.28774325000001</v>
      </c>
      <c r="H15" s="28"/>
      <c r="I15" s="28"/>
      <c r="J15" s="28"/>
      <c r="K15" s="28">
        <v>95.691279059999999</v>
      </c>
      <c r="L15" s="28"/>
      <c r="M15" s="28">
        <v>243.24590276999999</v>
      </c>
    </row>
    <row r="16" spans="1:13" x14ac:dyDescent="0.25">
      <c r="A16" s="15" t="s">
        <v>170</v>
      </c>
      <c r="B16" s="28">
        <v>966.86701053974991</v>
      </c>
      <c r="C16" s="28"/>
      <c r="D16" s="28"/>
      <c r="E16" s="28">
        <v>512.21042594999994</v>
      </c>
      <c r="F16" s="28"/>
      <c r="G16" s="28"/>
      <c r="H16" s="28">
        <v>11.338875</v>
      </c>
      <c r="I16" s="28">
        <v>87.949124999999995</v>
      </c>
      <c r="J16" s="28"/>
      <c r="K16" s="28">
        <v>25.83</v>
      </c>
      <c r="L16" s="28"/>
      <c r="M16" s="28">
        <v>1604.1954364897497</v>
      </c>
    </row>
    <row r="17" spans="1:13" x14ac:dyDescent="0.25">
      <c r="A17" s="16" t="s">
        <v>162</v>
      </c>
      <c r="B17" s="28">
        <v>0.5625</v>
      </c>
      <c r="C17" s="28">
        <v>245.35307441024997</v>
      </c>
      <c r="D17" s="28"/>
      <c r="E17" s="28">
        <v>168.38263147275001</v>
      </c>
      <c r="F17" s="28"/>
      <c r="G17" s="28"/>
      <c r="H17" s="28"/>
      <c r="I17" s="28"/>
      <c r="J17" s="28">
        <v>6.7049977500000004</v>
      </c>
      <c r="K17" s="28"/>
      <c r="L17" s="28">
        <v>7.3588117500000001</v>
      </c>
      <c r="M17" s="28">
        <v>428.36201538299997</v>
      </c>
    </row>
    <row r="18" spans="1:13" x14ac:dyDescent="0.25">
      <c r="A18" s="19" t="s">
        <v>118</v>
      </c>
      <c r="B18" s="29">
        <v>8599.6355914709984</v>
      </c>
      <c r="C18" s="29">
        <v>2441.9420199404999</v>
      </c>
      <c r="D18" s="29">
        <v>1051.6450275899999</v>
      </c>
      <c r="E18" s="29">
        <v>12280.749539679002</v>
      </c>
      <c r="F18" s="29">
        <v>8653.9967446050014</v>
      </c>
      <c r="G18" s="29">
        <v>8146.92894093</v>
      </c>
      <c r="H18" s="29">
        <v>1136.8692246599999</v>
      </c>
      <c r="I18" s="29">
        <v>1335.8023659899998</v>
      </c>
      <c r="J18" s="29">
        <v>1276.2773441100001</v>
      </c>
      <c r="K18" s="29">
        <v>849.05660187000001</v>
      </c>
      <c r="L18" s="29">
        <v>197.25900974999999</v>
      </c>
      <c r="M18" s="29">
        <v>45970.162410595498</v>
      </c>
    </row>
    <row r="23" spans="1:13" x14ac:dyDescent="0.25">
      <c r="A23" s="11" t="s">
        <v>106</v>
      </c>
      <c r="B23" s="11" t="s">
        <v>112</v>
      </c>
    </row>
    <row r="24" spans="1:13" x14ac:dyDescent="0.25">
      <c r="A24" s="18" t="s">
        <v>116</v>
      </c>
      <c r="B24" s="20" t="s">
        <v>210</v>
      </c>
      <c r="C24" s="20" t="s">
        <v>211</v>
      </c>
      <c r="D24" s="20" t="s">
        <v>212</v>
      </c>
      <c r="E24" s="20" t="s">
        <v>87</v>
      </c>
      <c r="F24" s="20" t="s">
        <v>261</v>
      </c>
      <c r="G24" s="20" t="s">
        <v>262</v>
      </c>
      <c r="H24" s="20" t="s">
        <v>263</v>
      </c>
      <c r="I24" s="20" t="s">
        <v>264</v>
      </c>
      <c r="J24" s="20" t="s">
        <v>265</v>
      </c>
      <c r="K24" s="20" t="s">
        <v>266</v>
      </c>
      <c r="L24" s="20" t="s">
        <v>267</v>
      </c>
    </row>
    <row r="25" spans="1:13" x14ac:dyDescent="0.25">
      <c r="A25" s="54" t="s">
        <v>200</v>
      </c>
      <c r="B25" s="56">
        <v>8.0509331674549572E-2</v>
      </c>
      <c r="C25" s="56">
        <v>0.15713400257322632</v>
      </c>
      <c r="D25" s="56">
        <v>0.77550842476165682</v>
      </c>
      <c r="E25" s="56">
        <v>0.18907763942107839</v>
      </c>
      <c r="F25" s="56">
        <v>9.90452458471687E-2</v>
      </c>
      <c r="G25" s="56">
        <v>0.14819182185136154</v>
      </c>
      <c r="H25" s="56">
        <v>0.25208537889281774</v>
      </c>
      <c r="I25" s="56">
        <v>0.29750432326526893</v>
      </c>
      <c r="J25" s="56">
        <v>0.20022833765665815</v>
      </c>
      <c r="K25" s="56">
        <v>4.9204770810317093E-2</v>
      </c>
      <c r="L25" s="56">
        <v>0.43506134451737005</v>
      </c>
    </row>
    <row r="26" spans="1:13" x14ac:dyDescent="0.25">
      <c r="A26" s="15" t="s">
        <v>0</v>
      </c>
      <c r="B26" s="22">
        <v>2.7515507021562614E-4</v>
      </c>
      <c r="C26" s="22">
        <v>0</v>
      </c>
      <c r="D26" s="22">
        <v>0</v>
      </c>
      <c r="E26" s="22">
        <v>1.6108262719599507E-2</v>
      </c>
      <c r="F26" s="22">
        <v>0</v>
      </c>
      <c r="G26" s="22">
        <v>0</v>
      </c>
      <c r="H26" s="22">
        <v>0</v>
      </c>
      <c r="I26" s="22">
        <v>0</v>
      </c>
      <c r="J26" s="22">
        <v>0</v>
      </c>
      <c r="K26" s="22">
        <v>0</v>
      </c>
      <c r="L26" s="22">
        <v>0</v>
      </c>
    </row>
    <row r="27" spans="1:13" x14ac:dyDescent="0.25">
      <c r="A27" s="15" t="s">
        <v>1</v>
      </c>
      <c r="B27" s="22">
        <v>0.14681692742116906</v>
      </c>
      <c r="C27" s="22">
        <v>0</v>
      </c>
      <c r="D27" s="22">
        <v>0</v>
      </c>
      <c r="E27" s="22">
        <v>0.11512513299224529</v>
      </c>
      <c r="F27" s="22">
        <v>0</v>
      </c>
      <c r="G27" s="22">
        <v>2.6236880369254786E-3</v>
      </c>
      <c r="H27" s="22">
        <v>0</v>
      </c>
      <c r="I27" s="22">
        <v>0</v>
      </c>
      <c r="J27" s="22">
        <v>0</v>
      </c>
      <c r="K27" s="22">
        <v>6.3663600142733798E-2</v>
      </c>
      <c r="L27" s="22">
        <v>0</v>
      </c>
    </row>
    <row r="28" spans="1:13" x14ac:dyDescent="0.25">
      <c r="A28" s="15" t="s">
        <v>167</v>
      </c>
      <c r="B28" s="22">
        <v>0.35335219878185781</v>
      </c>
      <c r="C28" s="22">
        <v>0.45722683805867143</v>
      </c>
      <c r="D28" s="22">
        <v>3.5825019623150121E-2</v>
      </c>
      <c r="E28" s="22">
        <v>0.4173179296376</v>
      </c>
      <c r="F28" s="22">
        <v>0.25698906441540498</v>
      </c>
      <c r="G28" s="22">
        <v>0.22645543818495564</v>
      </c>
      <c r="H28" s="22">
        <v>0.35363576246004558</v>
      </c>
      <c r="I28" s="22">
        <v>0.17753077440033171</v>
      </c>
      <c r="J28" s="22">
        <v>2.3767953055026197E-2</v>
      </c>
      <c r="K28" s="22">
        <v>0.28656305816847433</v>
      </c>
      <c r="L28" s="22">
        <v>0</v>
      </c>
    </row>
    <row r="29" spans="1:13" x14ac:dyDescent="0.25">
      <c r="A29" s="15" t="s">
        <v>160</v>
      </c>
      <c r="B29" s="22">
        <v>0.15802874821877072</v>
      </c>
      <c r="C29" s="22">
        <v>2.9391814352741588E-2</v>
      </c>
      <c r="D29" s="22">
        <v>0.17273382730819217</v>
      </c>
      <c r="E29" s="22">
        <v>0.11803753141932732</v>
      </c>
      <c r="F29" s="22">
        <v>0.11572478850645918</v>
      </c>
      <c r="G29" s="22">
        <v>0.26287960509761388</v>
      </c>
      <c r="H29" s="22">
        <v>0.17076980150294926</v>
      </c>
      <c r="I29" s="22">
        <v>0.39625940507876189</v>
      </c>
      <c r="J29" s="22">
        <v>0.17196950938046529</v>
      </c>
      <c r="K29" s="22">
        <v>0.22274358682739109</v>
      </c>
      <c r="L29" s="22">
        <v>0.1369001498802262</v>
      </c>
    </row>
    <row r="30" spans="1:13" x14ac:dyDescent="0.25">
      <c r="A30" s="15" t="s">
        <v>205</v>
      </c>
      <c r="B30" s="22">
        <v>0.12680355009246064</v>
      </c>
      <c r="C30" s="22">
        <v>0.21457920697796393</v>
      </c>
      <c r="D30" s="22">
        <v>0</v>
      </c>
      <c r="E30" s="22">
        <v>6.6092933008893184E-2</v>
      </c>
      <c r="F30" s="22">
        <v>0.45159350656057812</v>
      </c>
      <c r="G30" s="22">
        <v>0.314208570930261</v>
      </c>
      <c r="H30" s="22">
        <v>0.15896177421290214</v>
      </c>
      <c r="I30" s="22">
        <v>0</v>
      </c>
      <c r="J30" s="22">
        <v>0.53264284780832816</v>
      </c>
      <c r="K30" s="22">
        <v>0.13250000029706499</v>
      </c>
      <c r="L30" s="22">
        <v>0</v>
      </c>
    </row>
    <row r="31" spans="1:13" x14ac:dyDescent="0.25">
      <c r="A31" s="15" t="s">
        <v>165</v>
      </c>
      <c r="B31" s="22">
        <v>0</v>
      </c>
      <c r="C31" s="22">
        <v>0</v>
      </c>
      <c r="D31" s="22">
        <v>0</v>
      </c>
      <c r="E31" s="22">
        <v>0</v>
      </c>
      <c r="F31" s="22">
        <v>4.5784423277834822E-2</v>
      </c>
      <c r="G31" s="22">
        <v>1.2778095372477418E-2</v>
      </c>
      <c r="H31" s="22">
        <v>5.3131757540595584E-2</v>
      </c>
      <c r="I31" s="22">
        <v>4.0721862294116666E-2</v>
      </c>
      <c r="J31" s="22">
        <v>5.6219494791733812E-2</v>
      </c>
      <c r="K31" s="22">
        <v>0.10046929122525214</v>
      </c>
      <c r="L31" s="22">
        <v>0.36287893815709477</v>
      </c>
    </row>
    <row r="32" spans="1:13" x14ac:dyDescent="0.25">
      <c r="A32" s="15" t="s">
        <v>169</v>
      </c>
      <c r="B32" s="22">
        <v>2.1717518363130267E-2</v>
      </c>
      <c r="C32" s="22">
        <v>4.1193568040755954E-2</v>
      </c>
      <c r="D32" s="22">
        <v>1.5932728307000963E-2</v>
      </c>
      <c r="E32" s="22">
        <v>2.282106605329608E-2</v>
      </c>
      <c r="F32" s="22">
        <v>2.6094437075075104E-2</v>
      </c>
      <c r="G32" s="22">
        <v>1.9816423546904133E-2</v>
      </c>
      <c r="H32" s="22">
        <v>1.4417528986152266E-3</v>
      </c>
      <c r="I32" s="22">
        <v>2.2143711901631294E-2</v>
      </c>
      <c r="J32" s="22">
        <v>9.9182987603899566E-3</v>
      </c>
      <c r="K32" s="22">
        <v>1.7306302038800729E-3</v>
      </c>
      <c r="L32" s="22">
        <v>2.7854241015219335E-2</v>
      </c>
    </row>
    <row r="33" spans="1:13" x14ac:dyDescent="0.25">
      <c r="A33" s="15" t="s">
        <v>171</v>
      </c>
      <c r="B33" s="22">
        <v>0</v>
      </c>
      <c r="C33" s="22">
        <v>0</v>
      </c>
      <c r="D33" s="22">
        <v>0</v>
      </c>
      <c r="E33" s="22">
        <v>0</v>
      </c>
      <c r="F33" s="22">
        <v>4.7685343174789421E-3</v>
      </c>
      <c r="G33" s="22">
        <v>1.3046356979500903E-2</v>
      </c>
      <c r="H33" s="22">
        <v>0</v>
      </c>
      <c r="I33" s="22">
        <v>0</v>
      </c>
      <c r="J33" s="22">
        <v>0</v>
      </c>
      <c r="K33" s="22">
        <v>0.11270306225668027</v>
      </c>
      <c r="L33" s="22">
        <v>0</v>
      </c>
    </row>
    <row r="34" spans="1:13" x14ac:dyDescent="0.25">
      <c r="A34" s="15" t="s">
        <v>170</v>
      </c>
      <c r="B34" s="22">
        <v>0.11243116062948941</v>
      </c>
      <c r="C34" s="22">
        <v>0</v>
      </c>
      <c r="D34" s="22">
        <v>0</v>
      </c>
      <c r="E34" s="22">
        <v>4.1708400964863931E-2</v>
      </c>
      <c r="F34" s="22">
        <v>0</v>
      </c>
      <c r="G34" s="22">
        <v>0</v>
      </c>
      <c r="H34" s="22">
        <v>9.973772492074524E-3</v>
      </c>
      <c r="I34" s="22">
        <v>6.5839923059889546E-2</v>
      </c>
      <c r="J34" s="22">
        <v>0</v>
      </c>
      <c r="K34" s="22">
        <v>3.0422000068206122E-2</v>
      </c>
      <c r="L34" s="22">
        <v>0</v>
      </c>
    </row>
    <row r="35" spans="1:13" x14ac:dyDescent="0.25">
      <c r="A35" s="16" t="s">
        <v>162</v>
      </c>
      <c r="B35" s="22">
        <v>6.54097483569978E-5</v>
      </c>
      <c r="C35" s="22">
        <v>0.10047456999664071</v>
      </c>
      <c r="D35" s="22">
        <v>0</v>
      </c>
      <c r="E35" s="22">
        <v>1.3711103783096227E-2</v>
      </c>
      <c r="F35" s="22">
        <v>0</v>
      </c>
      <c r="G35" s="22">
        <v>0</v>
      </c>
      <c r="H35" s="22">
        <v>0</v>
      </c>
      <c r="I35" s="22">
        <v>0</v>
      </c>
      <c r="J35" s="22">
        <v>5.2535585473983846E-3</v>
      </c>
      <c r="K35" s="22">
        <v>0</v>
      </c>
      <c r="L35" s="22">
        <v>3.7305326430089721E-2</v>
      </c>
    </row>
    <row r="36" spans="1:13" x14ac:dyDescent="0.25">
      <c r="A36" s="19" t="s">
        <v>104</v>
      </c>
      <c r="B36" s="23">
        <v>1</v>
      </c>
      <c r="C36" s="23">
        <v>1</v>
      </c>
      <c r="D36" s="23">
        <v>1</v>
      </c>
      <c r="E36" s="23">
        <v>1</v>
      </c>
      <c r="F36" s="23">
        <v>1</v>
      </c>
      <c r="G36" s="23">
        <v>1</v>
      </c>
      <c r="H36" s="23">
        <v>1</v>
      </c>
      <c r="I36" s="23">
        <v>1</v>
      </c>
      <c r="J36" s="23">
        <v>1</v>
      </c>
      <c r="K36" s="23">
        <v>1</v>
      </c>
      <c r="L36" s="23">
        <v>1</v>
      </c>
    </row>
    <row r="42" spans="1:13" x14ac:dyDescent="0.25">
      <c r="A42" s="11" t="s">
        <v>108</v>
      </c>
      <c r="B42" s="11" t="s">
        <v>112</v>
      </c>
    </row>
    <row r="43" spans="1:13" x14ac:dyDescent="0.25">
      <c r="A43" s="18" t="s">
        <v>115</v>
      </c>
      <c r="B43" s="20" t="s">
        <v>210</v>
      </c>
      <c r="C43" s="20" t="s">
        <v>211</v>
      </c>
      <c r="D43" s="20" t="s">
        <v>212</v>
      </c>
      <c r="E43" s="20" t="s">
        <v>87</v>
      </c>
      <c r="F43" s="20" t="s">
        <v>261</v>
      </c>
      <c r="G43" s="20" t="s">
        <v>262</v>
      </c>
      <c r="H43" s="20" t="s">
        <v>263</v>
      </c>
      <c r="I43" s="20" t="s">
        <v>264</v>
      </c>
      <c r="J43" s="20" t="s">
        <v>265</v>
      </c>
      <c r="K43" s="20" t="s">
        <v>266</v>
      </c>
      <c r="L43" s="20" t="s">
        <v>267</v>
      </c>
      <c r="M43" s="20" t="s">
        <v>104</v>
      </c>
    </row>
    <row r="44" spans="1:13" x14ac:dyDescent="0.25">
      <c r="A44" s="54" t="s">
        <v>200</v>
      </c>
      <c r="B44" s="56">
        <v>9.4258669982062837E-2</v>
      </c>
      <c r="C44" s="56">
        <v>5.2239686109254162E-2</v>
      </c>
      <c r="D44" s="56">
        <v>0.11103265644262071</v>
      </c>
      <c r="E44" s="56">
        <v>0.31612590332412527</v>
      </c>
      <c r="F44" s="56">
        <v>0.11669315968022748</v>
      </c>
      <c r="G44" s="56">
        <v>0.16436646049423623</v>
      </c>
      <c r="H44" s="56">
        <v>3.9016939907052954E-2</v>
      </c>
      <c r="I44" s="56">
        <v>5.4104143592534376E-2</v>
      </c>
      <c r="J44" s="56">
        <v>3.4790898044145598E-2</v>
      </c>
      <c r="K44" s="56">
        <v>5.6877289781074964E-3</v>
      </c>
      <c r="L44" s="56">
        <v>1.16837534456329E-2</v>
      </c>
      <c r="M44" s="56">
        <v>1</v>
      </c>
    </row>
    <row r="45" spans="1:13" x14ac:dyDescent="0.25">
      <c r="A45" s="15" t="s">
        <v>0</v>
      </c>
      <c r="B45" s="22">
        <v>1.1820069207181066E-2</v>
      </c>
      <c r="C45" s="22">
        <v>0</v>
      </c>
      <c r="D45" s="22">
        <v>0</v>
      </c>
      <c r="E45" s="22">
        <v>0.98817993079281885</v>
      </c>
      <c r="F45" s="22">
        <v>0</v>
      </c>
      <c r="G45" s="22">
        <v>0</v>
      </c>
      <c r="H45" s="22">
        <v>0</v>
      </c>
      <c r="I45" s="22">
        <v>0</v>
      </c>
      <c r="J45" s="22">
        <v>0</v>
      </c>
      <c r="K45" s="22">
        <v>0</v>
      </c>
      <c r="L45" s="22">
        <v>0</v>
      </c>
      <c r="M45" s="22">
        <v>1</v>
      </c>
    </row>
    <row r="46" spans="1:13" x14ac:dyDescent="0.25">
      <c r="A46" s="15" t="s">
        <v>1</v>
      </c>
      <c r="B46" s="22">
        <v>0.4588128002293051</v>
      </c>
      <c r="C46" s="22">
        <v>0</v>
      </c>
      <c r="D46" s="22">
        <v>0</v>
      </c>
      <c r="E46" s="22">
        <v>0.51377665315084464</v>
      </c>
      <c r="F46" s="22">
        <v>0</v>
      </c>
      <c r="G46" s="22">
        <v>7.7675752561919154E-3</v>
      </c>
      <c r="H46" s="22">
        <v>0</v>
      </c>
      <c r="I46" s="22">
        <v>0</v>
      </c>
      <c r="J46" s="22">
        <v>0</v>
      </c>
      <c r="K46" s="22">
        <v>1.9642971363658376E-2</v>
      </c>
      <c r="L46" s="22">
        <v>0</v>
      </c>
      <c r="M46" s="22">
        <v>1</v>
      </c>
    </row>
    <row r="47" spans="1:13" x14ac:dyDescent="0.25">
      <c r="A47" s="15" t="s">
        <v>167</v>
      </c>
      <c r="B47" s="22">
        <v>0.21250247203268113</v>
      </c>
      <c r="C47" s="22">
        <v>7.8080610890987057E-2</v>
      </c>
      <c r="D47" s="22">
        <v>2.6347035078354581E-3</v>
      </c>
      <c r="E47" s="22">
        <v>0.3584000473119191</v>
      </c>
      <c r="F47" s="22">
        <v>0.15552761449515612</v>
      </c>
      <c r="G47" s="22">
        <v>0.12901874787428008</v>
      </c>
      <c r="H47" s="22">
        <v>2.8115306867665647E-2</v>
      </c>
      <c r="I47" s="22">
        <v>1.6584103360171035E-2</v>
      </c>
      <c r="J47" s="22">
        <v>2.121353187331726E-3</v>
      </c>
      <c r="K47" s="22">
        <v>1.701504047197255E-2</v>
      </c>
      <c r="L47" s="22">
        <v>0</v>
      </c>
      <c r="M47" s="22">
        <v>1</v>
      </c>
    </row>
    <row r="48" spans="1:13" x14ac:dyDescent="0.25">
      <c r="A48" s="15" t="s">
        <v>160</v>
      </c>
      <c r="B48" s="22">
        <v>0.18453940136823091</v>
      </c>
      <c r="C48" s="22">
        <v>9.7461861704155103E-3</v>
      </c>
      <c r="D48" s="22">
        <v>2.4667181404451406E-2</v>
      </c>
      <c r="E48" s="22">
        <v>0.19684208273350989</v>
      </c>
      <c r="F48" s="22">
        <v>0.13599285216172519</v>
      </c>
      <c r="G48" s="22">
        <v>0.29081967250483998</v>
      </c>
      <c r="H48" s="22">
        <v>2.6362982588962431E-2</v>
      </c>
      <c r="I48" s="22">
        <v>7.1877795794767121E-2</v>
      </c>
      <c r="J48" s="22">
        <v>2.9803651137690984E-2</v>
      </c>
      <c r="K48" s="22">
        <v>2.5681170313565822E-2</v>
      </c>
      <c r="L48" s="22">
        <v>3.6670238218407857E-3</v>
      </c>
      <c r="M48" s="22">
        <v>1</v>
      </c>
    </row>
    <row r="49" spans="1:13" x14ac:dyDescent="0.25">
      <c r="A49" s="15" t="s">
        <v>205</v>
      </c>
      <c r="B49" s="22">
        <v>0.1105155436071172</v>
      </c>
      <c r="C49" s="22">
        <v>5.3104935690574138E-2</v>
      </c>
      <c r="D49" s="22">
        <v>0</v>
      </c>
      <c r="E49" s="22">
        <v>8.2260586657948179E-2</v>
      </c>
      <c r="F49" s="22">
        <v>0.39607398625947821</v>
      </c>
      <c r="G49" s="22">
        <v>0.25943218836301768</v>
      </c>
      <c r="H49" s="22">
        <v>1.8315345466731827E-2</v>
      </c>
      <c r="I49" s="22">
        <v>0</v>
      </c>
      <c r="J49" s="22">
        <v>6.8895850053164134E-2</v>
      </c>
      <c r="K49" s="22">
        <v>1.1401563901968635E-2</v>
      </c>
      <c r="L49" s="22">
        <v>0</v>
      </c>
      <c r="M49" s="22">
        <v>1</v>
      </c>
    </row>
    <row r="50" spans="1:13" x14ac:dyDescent="0.25">
      <c r="A50" s="15" t="s">
        <v>165</v>
      </c>
      <c r="B50" s="22">
        <v>0</v>
      </c>
      <c r="C50" s="22">
        <v>0</v>
      </c>
      <c r="D50" s="22">
        <v>0</v>
      </c>
      <c r="E50" s="22">
        <v>0</v>
      </c>
      <c r="F50" s="22">
        <v>0.46958775492669547</v>
      </c>
      <c r="G50" s="22">
        <v>0.12337931131769235</v>
      </c>
      <c r="H50" s="22">
        <v>7.1589112834419974E-2</v>
      </c>
      <c r="I50" s="22">
        <v>6.4469177198638122E-2</v>
      </c>
      <c r="J50" s="22">
        <v>8.5038244587602257E-2</v>
      </c>
      <c r="K50" s="22">
        <v>0.10110025938698848</v>
      </c>
      <c r="L50" s="22">
        <v>8.4836139747963349E-2</v>
      </c>
      <c r="M50" s="22">
        <v>1</v>
      </c>
    </row>
    <row r="51" spans="1:13" x14ac:dyDescent="0.25">
      <c r="A51" s="15" t="s">
        <v>169</v>
      </c>
      <c r="B51" s="22">
        <v>0.18265739154025695</v>
      </c>
      <c r="C51" s="22">
        <v>9.8381120417965262E-2</v>
      </c>
      <c r="D51" s="22">
        <v>1.6387259409688475E-2</v>
      </c>
      <c r="E51" s="22">
        <v>0.27409922507810797</v>
      </c>
      <c r="F51" s="22">
        <v>0.22085725263223702</v>
      </c>
      <c r="G51" s="22">
        <v>0.15789421190830608</v>
      </c>
      <c r="H51" s="22">
        <v>1.6030547264075921E-3</v>
      </c>
      <c r="I51" s="22">
        <v>2.8929413983684819E-2</v>
      </c>
      <c r="J51" s="22">
        <v>1.2380245346857045E-2</v>
      </c>
      <c r="K51" s="22">
        <v>1.4371031049024595E-3</v>
      </c>
      <c r="L51" s="22">
        <v>5.3737218515863671E-3</v>
      </c>
      <c r="M51" s="22">
        <v>1</v>
      </c>
    </row>
    <row r="52" spans="1:13" x14ac:dyDescent="0.25">
      <c r="A52" s="15" t="s">
        <v>171</v>
      </c>
      <c r="B52" s="22">
        <v>0</v>
      </c>
      <c r="C52" s="22">
        <v>0</v>
      </c>
      <c r="D52" s="22">
        <v>0</v>
      </c>
      <c r="E52" s="22">
        <v>0</v>
      </c>
      <c r="F52" s="22">
        <v>0.16965087588348693</v>
      </c>
      <c r="G52" s="22">
        <v>0.43695594474411298</v>
      </c>
      <c r="H52" s="22">
        <v>0</v>
      </c>
      <c r="I52" s="22">
        <v>0</v>
      </c>
      <c r="J52" s="22">
        <v>0</v>
      </c>
      <c r="K52" s="22">
        <v>0.39339317937240009</v>
      </c>
      <c r="L52" s="22">
        <v>0</v>
      </c>
      <c r="M52" s="22">
        <v>1</v>
      </c>
    </row>
    <row r="53" spans="1:13" x14ac:dyDescent="0.25">
      <c r="A53" s="15" t="s">
        <v>170</v>
      </c>
      <c r="B53" s="22">
        <v>0.60271148299450228</v>
      </c>
      <c r="C53" s="22">
        <v>0</v>
      </c>
      <c r="D53" s="22">
        <v>0</v>
      </c>
      <c r="E53" s="22">
        <v>0.31929427942445887</v>
      </c>
      <c r="F53" s="22">
        <v>0</v>
      </c>
      <c r="G53" s="22">
        <v>0</v>
      </c>
      <c r="H53" s="22">
        <v>7.0682628450878596E-3</v>
      </c>
      <c r="I53" s="22">
        <v>5.482444532596821E-2</v>
      </c>
      <c r="J53" s="22">
        <v>0</v>
      </c>
      <c r="K53" s="22">
        <v>1.610152940998286E-2</v>
      </c>
      <c r="L53" s="22">
        <v>0</v>
      </c>
      <c r="M53" s="22">
        <v>1</v>
      </c>
    </row>
    <row r="54" spans="1:13" x14ac:dyDescent="0.25">
      <c r="A54" s="16" t="s">
        <v>162</v>
      </c>
      <c r="B54" s="23">
        <v>1.3131416414153031E-3</v>
      </c>
      <c r="C54" s="23">
        <v>0.57277038019087412</v>
      </c>
      <c r="D54" s="23">
        <v>0</v>
      </c>
      <c r="E54" s="23">
        <v>0.39308488013858672</v>
      </c>
      <c r="F54" s="23">
        <v>0</v>
      </c>
      <c r="G54" s="23">
        <v>0</v>
      </c>
      <c r="H54" s="23">
        <v>0</v>
      </c>
      <c r="I54" s="23">
        <v>0</v>
      </c>
      <c r="J54" s="23">
        <v>1.565264311310385E-2</v>
      </c>
      <c r="K54" s="23">
        <v>0</v>
      </c>
      <c r="L54" s="23">
        <v>1.7178954916019947E-2</v>
      </c>
      <c r="M54" s="23">
        <v>1</v>
      </c>
    </row>
  </sheetData>
  <pageMargins left="0.7" right="0.7" top="0.75" bottom="0.75" header="0.3" footer="0.3"/>
  <pageSetup paperSize="9" orientation="portrait" verticalDpi="0" r:id="rId4"/>
  <drawing r:id="rId5"/>
  <extLst>
    <ext xmlns:x14="http://schemas.microsoft.com/office/spreadsheetml/2009/9/main" uri="{A8765BA9-456A-4dab-B4F3-ACF838C121DE}">
      <x14:slicerList>
        <x14:slicer r:id="rId6"/>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6:N56"/>
  <sheetViews>
    <sheetView showZeros="0" workbookViewId="0">
      <pane xSplit="1" ySplit="7" topLeftCell="B8" activePane="bottomRight" state="frozen"/>
      <selection pane="topRight" activeCell="B1" sqref="B1"/>
      <selection pane="bottomLeft" activeCell="A8" sqref="A8"/>
      <selection pane="bottomRight" activeCell="K20" sqref="K20"/>
    </sheetView>
  </sheetViews>
  <sheetFormatPr defaultRowHeight="15" x14ac:dyDescent="0.25"/>
  <cols>
    <col min="1" max="1" width="38" customWidth="1"/>
    <col min="2" max="2" width="16.28515625" customWidth="1"/>
    <col min="3" max="3" width="7.140625" customWidth="1"/>
    <col min="4" max="4" width="6.140625" customWidth="1"/>
    <col min="5" max="13" width="7.140625" customWidth="1"/>
    <col min="14" max="15" width="20" customWidth="1"/>
    <col min="16" max="16" width="12.7109375" customWidth="1"/>
    <col min="17" max="17" width="13.85546875" customWidth="1"/>
    <col min="18" max="18" width="15.42578125" customWidth="1"/>
    <col min="19" max="19" width="18.85546875" customWidth="1"/>
    <col min="20" max="20" width="9" customWidth="1"/>
    <col min="21" max="21" width="14" customWidth="1"/>
    <col min="22" max="22" width="9" customWidth="1"/>
    <col min="23" max="23" width="14" customWidth="1"/>
    <col min="24" max="24" width="9" customWidth="1"/>
    <col min="25" max="25" width="14" customWidth="1"/>
    <col min="26" max="26" width="9" customWidth="1"/>
    <col min="27" max="27" width="14" customWidth="1"/>
    <col min="28" max="28" width="8" customWidth="1"/>
    <col min="29" max="29" width="12.85546875" customWidth="1"/>
    <col min="30" max="30" width="8" customWidth="1"/>
    <col min="31" max="31" width="12.85546875" customWidth="1"/>
    <col min="32" max="32" width="8" customWidth="1"/>
    <col min="33" max="33" width="12.85546875" customWidth="1"/>
    <col min="34" max="34" width="8" customWidth="1"/>
    <col min="35" max="35" width="12.85546875" customWidth="1"/>
    <col min="36" max="36" width="2.7109375" customWidth="1"/>
    <col min="37" max="40" width="2" customWidth="1"/>
    <col min="41" max="43" width="3" customWidth="1"/>
    <col min="44" max="44" width="7.28515625" customWidth="1"/>
    <col min="45" max="45" width="3.7109375" customWidth="1"/>
    <col min="46" max="46" width="8.28515625" customWidth="1"/>
    <col min="47" max="47" width="4.7109375" customWidth="1"/>
    <col min="48" max="48" width="9.28515625" customWidth="1"/>
    <col min="49" max="49" width="6.28515625" customWidth="1"/>
    <col min="50" max="50" width="10.85546875" customWidth="1"/>
    <col min="51" max="51" width="6.28515625" customWidth="1"/>
    <col min="52" max="52" width="10.85546875" customWidth="1"/>
    <col min="53" max="53" width="6.28515625" customWidth="1"/>
    <col min="54" max="54" width="2" customWidth="1"/>
    <col min="55" max="57" width="3" customWidth="1"/>
    <col min="58" max="58" width="10.85546875" customWidth="1"/>
    <col min="59" max="59" width="6.28515625" customWidth="1"/>
    <col min="60" max="60" width="10.85546875" customWidth="1"/>
    <col min="61" max="61" width="6.28515625" customWidth="1"/>
    <col min="62" max="62" width="10.85546875" customWidth="1"/>
    <col min="63" max="63" width="6.28515625" customWidth="1"/>
    <col min="64" max="64" width="10.85546875" customWidth="1"/>
    <col min="65" max="65" width="6.28515625" customWidth="1"/>
    <col min="66" max="68" width="3" customWidth="1"/>
    <col min="69" max="69" width="10.85546875" customWidth="1"/>
    <col min="70" max="70" width="6.28515625" customWidth="1"/>
    <col min="71" max="71" width="10.85546875" customWidth="1"/>
    <col min="72" max="72" width="6.28515625" customWidth="1"/>
    <col min="73" max="73" width="10.85546875" customWidth="1"/>
    <col min="74" max="74" width="6.28515625" customWidth="1"/>
    <col min="75" max="75" width="10.85546875" customWidth="1"/>
    <col min="76" max="76" width="6.28515625" customWidth="1"/>
    <col min="77" max="77" width="10.85546875" customWidth="1"/>
    <col min="78" max="78" width="6.28515625" customWidth="1"/>
    <col min="79" max="79" width="2" customWidth="1"/>
    <col min="80" max="81" width="3" customWidth="1"/>
    <col min="82" max="82" width="10.85546875" customWidth="1"/>
    <col min="83" max="83" width="6.28515625" customWidth="1"/>
    <col min="84" max="84" width="10.85546875" customWidth="1"/>
    <col min="85" max="85" width="6.28515625" customWidth="1"/>
    <col min="86" max="86" width="10.85546875" customWidth="1"/>
    <col min="87" max="87" width="7.28515625" customWidth="1"/>
    <col min="88" max="90" width="3" customWidth="1"/>
    <col min="91" max="91" width="11.85546875" customWidth="1"/>
    <col min="92" max="92" width="7.28515625" customWidth="1"/>
    <col min="93" max="95" width="2" customWidth="1"/>
    <col min="96" max="98" width="3" customWidth="1"/>
    <col min="99" max="99" width="11.85546875" customWidth="1"/>
    <col min="100" max="100" width="7.28515625" customWidth="1"/>
    <col min="101" max="101" width="11.85546875" customWidth="1"/>
    <col min="102" max="102" width="7.28515625" customWidth="1"/>
    <col min="103" max="103" width="11.85546875" customWidth="1"/>
    <col min="104" max="104" width="7.28515625" customWidth="1"/>
    <col min="105" max="105" width="11.85546875" customWidth="1"/>
    <col min="106" max="106" width="7.28515625" customWidth="1"/>
    <col min="107" max="107" width="11.85546875" customWidth="1"/>
    <col min="108" max="108" width="7.28515625" customWidth="1"/>
    <col min="109" max="109" width="2" customWidth="1"/>
    <col min="110" max="112" width="3" customWidth="1"/>
    <col min="113" max="113" width="11.85546875" customWidth="1"/>
    <col min="114" max="114" width="7.28515625" customWidth="1"/>
    <col min="115" max="115" width="11.85546875" customWidth="1"/>
    <col min="116" max="116" width="7.28515625" customWidth="1"/>
    <col min="117" max="117" width="11.85546875" customWidth="1"/>
    <col min="118" max="118" width="7.28515625" customWidth="1"/>
    <col min="119" max="119" width="11.85546875" customWidth="1"/>
    <col min="120" max="120" width="7.28515625" customWidth="1"/>
    <col min="121" max="122" width="3" customWidth="1"/>
    <col min="123" max="123" width="11.85546875" customWidth="1"/>
    <col min="124" max="124" width="7.28515625" customWidth="1"/>
    <col min="125" max="125" width="11.85546875" customWidth="1"/>
    <col min="126" max="126" width="7.28515625" customWidth="1"/>
    <col min="127" max="127" width="11.85546875" customWidth="1"/>
    <col min="128" max="128" width="7.28515625" customWidth="1"/>
    <col min="129" max="129" width="3" customWidth="1"/>
    <col min="130" max="130" width="11.85546875" customWidth="1"/>
    <col min="131" max="131" width="7.28515625" customWidth="1"/>
    <col min="132" max="133" width="2" customWidth="1"/>
    <col min="134" max="136" width="3" customWidth="1"/>
    <col min="137" max="137" width="11.85546875" customWidth="1"/>
    <col min="138" max="138" width="7.28515625" customWidth="1"/>
    <col min="139" max="139" width="11.85546875" customWidth="1"/>
    <col min="140" max="140" width="7.28515625" customWidth="1"/>
    <col min="141" max="142" width="3" customWidth="1"/>
    <col min="143" max="143" width="11.85546875" customWidth="1"/>
    <col min="144" max="144" width="7.28515625" customWidth="1"/>
    <col min="145" max="147" width="3" customWidth="1"/>
    <col min="148" max="148" width="11.85546875" customWidth="1"/>
    <col min="149" max="149" width="7.28515625" customWidth="1"/>
    <col min="150" max="151" width="3" customWidth="1"/>
    <col min="152" max="152" width="11.85546875" customWidth="1"/>
    <col min="153" max="153" width="7.28515625" customWidth="1"/>
    <col min="154" max="154" width="11.85546875" customWidth="1"/>
    <col min="155" max="155" width="7.28515625" customWidth="1"/>
    <col min="156" max="156" width="11.85546875" customWidth="1"/>
    <col min="157" max="157" width="7.28515625" customWidth="1"/>
    <col min="158" max="158" width="11.85546875" customWidth="1"/>
    <col min="159" max="159" width="7.28515625" customWidth="1"/>
    <col min="160" max="160" width="11.85546875" customWidth="1"/>
    <col min="161" max="161" width="7.28515625" customWidth="1"/>
    <col min="162" max="162" width="11.85546875" customWidth="1"/>
    <col min="163" max="163" width="7.28515625" customWidth="1"/>
    <col min="164" max="164" width="11.85546875" customWidth="1"/>
    <col min="165" max="165" width="7.28515625" customWidth="1"/>
    <col min="166" max="166" width="11.85546875" customWidth="1"/>
    <col min="167" max="167" width="7.28515625" customWidth="1"/>
    <col min="168" max="168" width="11.85546875" customWidth="1"/>
    <col min="169" max="169" width="7.28515625" customWidth="1"/>
    <col min="170" max="170" width="11.85546875" customWidth="1"/>
    <col min="171" max="171" width="7.28515625" customWidth="1"/>
    <col min="172" max="172" width="11.85546875" customWidth="1"/>
    <col min="173" max="173" width="7.28515625" customWidth="1"/>
    <col min="174" max="174" width="11.85546875" customWidth="1"/>
    <col min="175" max="175" width="7.28515625" customWidth="1"/>
    <col min="176" max="176" width="2" customWidth="1"/>
    <col min="177" max="177" width="3" customWidth="1"/>
    <col min="178" max="178" width="11.85546875" customWidth="1"/>
    <col min="179" max="179" width="7.28515625" customWidth="1"/>
    <col min="180" max="180" width="11.85546875" customWidth="1"/>
    <col min="181" max="181" width="7.28515625" customWidth="1"/>
    <col min="182" max="182" width="11.85546875" customWidth="1"/>
    <col min="183" max="183" width="7.28515625" customWidth="1"/>
    <col min="184" max="184" width="11.85546875" customWidth="1"/>
    <col min="185" max="185" width="7.28515625" customWidth="1"/>
    <col min="186" max="186" width="11.85546875" customWidth="1"/>
    <col min="187" max="187" width="7.28515625" customWidth="1"/>
    <col min="188" max="189" width="3" customWidth="1"/>
    <col min="190" max="190" width="11.85546875" customWidth="1"/>
    <col min="191" max="191" width="7.28515625" customWidth="1"/>
    <col min="192" max="192" width="11.85546875" customWidth="1"/>
    <col min="193" max="193" width="7.28515625" customWidth="1"/>
    <col min="194" max="194" width="11.85546875" customWidth="1"/>
    <col min="195" max="195" width="7.28515625" customWidth="1"/>
    <col min="196" max="196" width="11.85546875" customWidth="1"/>
    <col min="197" max="197" width="7.28515625" customWidth="1"/>
    <col min="198" max="198" width="11.85546875" customWidth="1"/>
    <col min="199" max="199" width="7.28515625" customWidth="1"/>
    <col min="200" max="200" width="11.85546875" customWidth="1"/>
    <col min="201" max="201" width="7.28515625" customWidth="1"/>
    <col min="202" max="202" width="11.85546875" customWidth="1"/>
    <col min="203" max="203" width="7.28515625" customWidth="1"/>
    <col min="204" max="204" width="2" customWidth="1"/>
    <col min="205" max="205" width="11.85546875" customWidth="1"/>
    <col min="206" max="206" width="7.28515625" customWidth="1"/>
    <col min="207" max="207" width="11.85546875" customWidth="1"/>
    <col min="208" max="208" width="7.28515625" customWidth="1"/>
    <col min="209" max="209" width="11.85546875" customWidth="1"/>
    <col min="210" max="210" width="7.28515625" customWidth="1"/>
    <col min="211" max="211" width="11.85546875" customWidth="1"/>
    <col min="212" max="212" width="7.28515625" customWidth="1"/>
    <col min="213" max="213" width="11.85546875" customWidth="1"/>
    <col min="214" max="214" width="7.28515625" customWidth="1"/>
    <col min="215" max="215" width="11.85546875" customWidth="1"/>
    <col min="216" max="216" width="7.28515625" customWidth="1"/>
    <col min="217" max="217" width="11.85546875" customWidth="1"/>
    <col min="218" max="218" width="7.28515625" customWidth="1"/>
    <col min="219" max="219" width="11.85546875" customWidth="1"/>
    <col min="220" max="220" width="7.28515625" customWidth="1"/>
    <col min="221" max="221" width="11.85546875" customWidth="1"/>
    <col min="222" max="222" width="7.28515625" customWidth="1"/>
    <col min="223" max="223" width="11.85546875" customWidth="1"/>
    <col min="224" max="224" width="7.28515625" customWidth="1"/>
    <col min="225" max="225" width="11.85546875" customWidth="1"/>
    <col min="226" max="226" width="7.28515625" customWidth="1"/>
    <col min="227" max="227" width="11.85546875" customWidth="1"/>
    <col min="228" max="228" width="7.28515625" customWidth="1"/>
    <col min="229" max="229" width="11.85546875" customWidth="1"/>
    <col min="230" max="230" width="7.28515625" customWidth="1"/>
    <col min="231" max="231" width="11.85546875" customWidth="1"/>
    <col min="232" max="232" width="7.28515625" customWidth="1"/>
    <col min="233" max="233" width="11.85546875" customWidth="1"/>
    <col min="234" max="234" width="7.28515625" customWidth="1"/>
    <col min="235" max="235" width="11.85546875" customWidth="1"/>
    <col min="236" max="236" width="7.28515625" customWidth="1"/>
    <col min="237" max="237" width="2" customWidth="1"/>
    <col min="238" max="238" width="11.85546875" customWidth="1"/>
    <col min="239" max="239" width="7.28515625" customWidth="1"/>
    <col min="240" max="240" width="11.85546875" customWidth="1"/>
    <col min="241" max="241" width="7.28515625" customWidth="1"/>
    <col min="242" max="242" width="11.85546875" customWidth="1"/>
    <col min="243" max="243" width="7.28515625" customWidth="1"/>
    <col min="244" max="244" width="11.85546875" customWidth="1"/>
    <col min="245" max="245" width="7.28515625" customWidth="1"/>
    <col min="246" max="246" width="11.85546875" customWidth="1"/>
    <col min="247" max="247" width="7.28515625" customWidth="1"/>
    <col min="248" max="248" width="2" customWidth="1"/>
    <col min="249" max="251" width="3" customWidth="1"/>
    <col min="252" max="252" width="11.85546875" customWidth="1"/>
    <col min="253" max="253" width="7.28515625" customWidth="1"/>
    <col min="254" max="254" width="3" customWidth="1"/>
    <col min="255" max="255" width="11.85546875" customWidth="1"/>
    <col min="256" max="256" width="7.28515625" customWidth="1"/>
    <col min="257" max="257" width="11.85546875" customWidth="1"/>
    <col min="258" max="258" width="7.28515625" customWidth="1"/>
    <col min="259" max="259" width="11.85546875" customWidth="1"/>
    <col min="260" max="260" width="7.28515625" customWidth="1"/>
    <col min="261" max="261" width="11.85546875" customWidth="1"/>
    <col min="262" max="262" width="7.28515625" customWidth="1"/>
    <col min="263" max="263" width="11.85546875" customWidth="1"/>
    <col min="264" max="264" width="7.28515625" customWidth="1"/>
    <col min="265" max="265" width="11.85546875" customWidth="1"/>
    <col min="266" max="266" width="7.28515625" customWidth="1"/>
    <col min="267" max="267" width="11.85546875" customWidth="1"/>
    <col min="268" max="268" width="7.28515625" customWidth="1"/>
    <col min="269" max="269" width="2" customWidth="1"/>
    <col min="270" max="272" width="3" customWidth="1"/>
    <col min="273" max="273" width="11.85546875" customWidth="1"/>
    <col min="274" max="274" width="7.28515625" customWidth="1"/>
    <col min="275" max="275" width="11.85546875" customWidth="1"/>
    <col min="276" max="276" width="7.28515625" customWidth="1"/>
    <col min="277" max="277" width="3" customWidth="1"/>
    <col min="278" max="278" width="11.85546875" customWidth="1"/>
    <col min="279" max="279" width="7.28515625" customWidth="1"/>
    <col min="280" max="280" width="11.85546875" customWidth="1"/>
    <col min="281" max="281" width="7.28515625" customWidth="1"/>
    <col min="282" max="282" width="11.85546875" customWidth="1"/>
    <col min="283" max="283" width="7.28515625" customWidth="1"/>
    <col min="284" max="285" width="3" customWidth="1"/>
    <col min="286" max="286" width="11.85546875" customWidth="1"/>
    <col min="287" max="287" width="7.28515625" customWidth="1"/>
    <col min="288" max="288" width="11.85546875" customWidth="1"/>
    <col min="289" max="289" width="7.28515625" customWidth="1"/>
    <col min="290" max="290" width="11.85546875" customWidth="1"/>
    <col min="291" max="291" width="7.28515625" customWidth="1"/>
    <col min="292" max="292" width="11.85546875" customWidth="1"/>
    <col min="293" max="293" width="7.28515625" customWidth="1"/>
    <col min="294" max="294" width="11.85546875" customWidth="1"/>
    <col min="295" max="295" width="7.28515625" customWidth="1"/>
    <col min="296" max="296" width="11.85546875" customWidth="1"/>
    <col min="297" max="297" width="7.28515625" customWidth="1"/>
    <col min="298" max="298" width="11.85546875" customWidth="1"/>
    <col min="299" max="299" width="7.28515625" customWidth="1"/>
    <col min="300" max="300" width="11.85546875" customWidth="1"/>
    <col min="301" max="301" width="7.28515625" customWidth="1"/>
    <col min="302" max="302" width="11.85546875" customWidth="1"/>
    <col min="303" max="303" width="7.28515625" customWidth="1"/>
    <col min="304" max="304" width="11.85546875" customWidth="1"/>
    <col min="305" max="305" width="7.28515625" customWidth="1"/>
    <col min="306" max="306" width="11.85546875" customWidth="1"/>
    <col min="307" max="307" width="7.28515625" customWidth="1"/>
    <col min="308" max="308" width="11.85546875" customWidth="1"/>
    <col min="309" max="309" width="7.28515625" customWidth="1"/>
    <col min="310" max="310" width="11.85546875" customWidth="1"/>
    <col min="311" max="311" width="7.28515625" customWidth="1"/>
    <col min="312" max="312" width="11.85546875" customWidth="1"/>
    <col min="313" max="313" width="7.28515625" customWidth="1"/>
    <col min="314" max="314" width="11.85546875" customWidth="1"/>
    <col min="315" max="315" width="7.28515625" customWidth="1"/>
    <col min="316" max="316" width="11.85546875" customWidth="1"/>
    <col min="317" max="317" width="7.28515625" customWidth="1"/>
    <col min="318" max="318" width="11.85546875" customWidth="1"/>
    <col min="319" max="319" width="7.28515625" customWidth="1"/>
    <col min="320" max="320" width="11.85546875" customWidth="1"/>
    <col min="321" max="321" width="7.28515625" customWidth="1"/>
    <col min="322" max="322" width="11.85546875" customWidth="1"/>
    <col min="323" max="323" width="7.28515625" customWidth="1"/>
    <col min="324" max="324" width="11.85546875" customWidth="1"/>
    <col min="325" max="325" width="7.28515625" customWidth="1"/>
    <col min="326" max="326" width="11.85546875" customWidth="1"/>
    <col min="327" max="327" width="7.28515625" customWidth="1"/>
    <col min="328" max="328" width="11.85546875" customWidth="1"/>
    <col min="329" max="329" width="7.28515625" customWidth="1"/>
    <col min="330" max="330" width="11.85546875" customWidth="1"/>
    <col min="331" max="331" width="7.28515625" customWidth="1"/>
    <col min="332" max="332" width="11.85546875" customWidth="1"/>
    <col min="333" max="333" width="7.28515625" customWidth="1"/>
    <col min="334" max="334" width="11.85546875" customWidth="1"/>
    <col min="335" max="335" width="7.28515625" customWidth="1"/>
    <col min="336" max="336" width="11.85546875" customWidth="1"/>
    <col min="337" max="337" width="7.28515625" customWidth="1"/>
    <col min="338" max="338" width="11.85546875" customWidth="1"/>
    <col min="339" max="339" width="7.28515625" customWidth="1"/>
    <col min="340" max="340" width="11.85546875" customWidth="1"/>
    <col min="341" max="341" width="8.28515625" customWidth="1"/>
    <col min="342" max="342" width="2" customWidth="1"/>
    <col min="343" max="343" width="3" customWidth="1"/>
    <col min="344" max="344" width="12.85546875" customWidth="1"/>
    <col min="345" max="345" width="8.28515625" customWidth="1"/>
    <col min="346" max="346" width="12.85546875" customWidth="1"/>
    <col min="347" max="347" width="8.28515625" customWidth="1"/>
    <col min="348" max="348" width="12.85546875" customWidth="1"/>
    <col min="349" max="349" width="8.28515625" customWidth="1"/>
    <col min="350" max="350" width="12.85546875" customWidth="1"/>
    <col min="351" max="351" width="8.28515625" customWidth="1"/>
    <col min="352" max="352" width="12.85546875" customWidth="1"/>
    <col min="353" max="353" width="8.28515625" customWidth="1"/>
    <col min="354" max="354" width="2" customWidth="1"/>
    <col min="355" max="355" width="3" customWidth="1"/>
    <col min="356" max="356" width="12.85546875" customWidth="1"/>
    <col min="357" max="357" width="8.28515625" customWidth="1"/>
    <col min="358" max="358" width="12.85546875" customWidth="1"/>
    <col min="359" max="359" width="8.28515625" customWidth="1"/>
    <col min="360" max="360" width="12.85546875" customWidth="1"/>
    <col min="361" max="361" width="8.28515625" customWidth="1"/>
    <col min="362" max="362" width="12.85546875" customWidth="1"/>
    <col min="363" max="363" width="8.28515625" customWidth="1"/>
    <col min="364" max="364" width="12.85546875" customWidth="1"/>
    <col min="365" max="365" width="8.28515625" customWidth="1"/>
    <col min="366" max="366" width="12.85546875" customWidth="1"/>
    <col min="367" max="367" width="8.28515625" customWidth="1"/>
    <col min="368" max="368" width="12.85546875" customWidth="1"/>
    <col min="369" max="369" width="8.28515625" customWidth="1"/>
    <col min="370" max="370" width="12.85546875" customWidth="1"/>
    <col min="371" max="371" width="8.28515625" customWidth="1"/>
    <col min="372" max="372" width="12.85546875" customWidth="1"/>
    <col min="373" max="373" width="8.28515625" customWidth="1"/>
    <col min="374" max="374" width="12.85546875" customWidth="1"/>
    <col min="375" max="375" width="8.28515625" customWidth="1"/>
    <col min="376" max="376" width="12.85546875" customWidth="1"/>
    <col min="377" max="377" width="8.28515625" customWidth="1"/>
    <col min="378" max="378" width="12.85546875" customWidth="1"/>
    <col min="379" max="379" width="8.28515625" customWidth="1"/>
    <col min="380" max="380" width="12.85546875" customWidth="1"/>
    <col min="381" max="381" width="8.28515625" customWidth="1"/>
    <col min="382" max="382" width="12.85546875" customWidth="1"/>
    <col min="383" max="383" width="8.28515625" customWidth="1"/>
    <col min="384" max="384" width="12.85546875" customWidth="1"/>
    <col min="385" max="385" width="8.28515625" customWidth="1"/>
    <col min="386" max="386" width="12.85546875" customWidth="1"/>
    <col min="387" max="387" width="8.28515625" customWidth="1"/>
    <col min="388" max="388" width="12.85546875" customWidth="1"/>
    <col min="389" max="389" width="8.28515625" customWidth="1"/>
    <col min="390" max="390" width="12.85546875" customWidth="1"/>
    <col min="391" max="391" width="8.28515625" customWidth="1"/>
    <col min="392" max="392" width="12.85546875" customWidth="1"/>
    <col min="393" max="393" width="8.28515625" customWidth="1"/>
    <col min="394" max="394" width="12.85546875" customWidth="1"/>
    <col min="395" max="395" width="8.28515625" customWidth="1"/>
    <col min="396" max="396" width="12.85546875" customWidth="1"/>
    <col min="397" max="397" width="8.28515625" customWidth="1"/>
    <col min="398" max="398" width="2" customWidth="1"/>
    <col min="399" max="400" width="3" customWidth="1"/>
    <col min="401" max="401" width="12.85546875" customWidth="1"/>
    <col min="402" max="402" width="8.28515625" customWidth="1"/>
    <col min="403" max="405" width="3" customWidth="1"/>
    <col min="406" max="406" width="12.85546875" bestFit="1" customWidth="1"/>
    <col min="407" max="407" width="8.28515625" customWidth="1"/>
    <col min="408" max="408" width="12.85546875" bestFit="1" customWidth="1"/>
    <col min="409" max="409" width="8.28515625" customWidth="1"/>
    <col min="410" max="410" width="12.85546875" bestFit="1" customWidth="1"/>
    <col min="411" max="411" width="8.28515625" customWidth="1"/>
    <col min="412" max="412" width="12.85546875" bestFit="1" customWidth="1"/>
    <col min="413" max="413" width="8.28515625" customWidth="1"/>
    <col min="414" max="416" width="3" customWidth="1"/>
    <col min="417" max="417" width="12.85546875" bestFit="1" customWidth="1"/>
    <col min="418" max="418" width="8.28515625" customWidth="1"/>
    <col min="419" max="419" width="12.85546875" bestFit="1" customWidth="1"/>
    <col min="420" max="420" width="8.28515625" customWidth="1"/>
    <col min="421" max="421" width="2" customWidth="1"/>
    <col min="422" max="422" width="12.85546875" bestFit="1" customWidth="1"/>
    <col min="423" max="423" width="8.28515625" customWidth="1"/>
    <col min="424" max="424" width="12.85546875" bestFit="1" customWidth="1"/>
    <col min="425" max="425" width="8.28515625" customWidth="1"/>
    <col min="426" max="426" width="2" customWidth="1"/>
    <col min="427" max="429" width="3" customWidth="1"/>
    <col min="430" max="430" width="12.85546875" bestFit="1" customWidth="1"/>
    <col min="431" max="431" width="8.28515625" customWidth="1"/>
    <col min="432" max="432" width="12.85546875" bestFit="1" customWidth="1"/>
    <col min="433" max="433" width="8.28515625" customWidth="1"/>
    <col min="434" max="434" width="12.85546875" bestFit="1" customWidth="1"/>
    <col min="435" max="435" width="8.28515625" customWidth="1"/>
    <col min="436" max="436" width="12.85546875" bestFit="1" customWidth="1"/>
    <col min="437" max="437" width="8.28515625" customWidth="1"/>
    <col min="438" max="440" width="3" customWidth="1"/>
    <col min="441" max="441" width="12.85546875" bestFit="1" customWidth="1"/>
    <col min="442" max="442" width="8.28515625" customWidth="1"/>
    <col min="443" max="443" width="12.85546875" bestFit="1" customWidth="1"/>
    <col min="444" max="444" width="8.28515625" customWidth="1"/>
    <col min="445" max="445" width="12.85546875" bestFit="1" customWidth="1"/>
    <col min="446" max="446" width="8.28515625" customWidth="1"/>
    <col min="447" max="447" width="12.85546875" bestFit="1" customWidth="1"/>
    <col min="448" max="448" width="8.28515625" customWidth="1"/>
    <col min="449" max="449" width="12.85546875" bestFit="1" customWidth="1"/>
    <col min="450" max="450" width="8.28515625" customWidth="1"/>
    <col min="451" max="451" width="12.85546875" bestFit="1" customWidth="1"/>
    <col min="452" max="452" width="8.28515625" customWidth="1"/>
    <col min="453" max="453" width="12.85546875" bestFit="1" customWidth="1"/>
    <col min="454" max="454" width="8.28515625" customWidth="1"/>
    <col min="455" max="455" width="12.85546875" bestFit="1" customWidth="1"/>
    <col min="456" max="456" width="8.28515625" customWidth="1"/>
    <col min="457" max="457" width="12.85546875" bestFit="1" customWidth="1"/>
    <col min="458" max="458" width="8.28515625" customWidth="1"/>
    <col min="459" max="459" width="12.85546875" bestFit="1" customWidth="1"/>
    <col min="460" max="460" width="8.28515625" customWidth="1"/>
    <col min="461" max="463" width="3" customWidth="1"/>
    <col min="464" max="464" width="12.85546875" bestFit="1" customWidth="1"/>
    <col min="465" max="465" width="8.28515625" customWidth="1"/>
    <col min="466" max="466" width="12.85546875" bestFit="1" customWidth="1"/>
    <col min="467" max="467" width="8.28515625" customWidth="1"/>
    <col min="468" max="468" width="12.85546875" bestFit="1" customWidth="1"/>
    <col min="469" max="469" width="8.28515625" customWidth="1"/>
    <col min="470" max="470" width="12.85546875" bestFit="1" customWidth="1"/>
    <col min="471" max="471" width="8.28515625" customWidth="1"/>
    <col min="472" max="472" width="2" customWidth="1"/>
    <col min="473" max="475" width="3" customWidth="1"/>
    <col min="476" max="476" width="12.85546875" bestFit="1" customWidth="1"/>
    <col min="477" max="477" width="8.28515625" customWidth="1"/>
    <col min="478" max="478" width="12.85546875" bestFit="1" customWidth="1"/>
    <col min="479" max="479" width="8.28515625" customWidth="1"/>
    <col min="480" max="480" width="2" customWidth="1"/>
    <col min="481" max="483" width="3" customWidth="1"/>
    <col min="484" max="484" width="12.85546875" bestFit="1" customWidth="1"/>
    <col min="485" max="485" width="8.28515625" customWidth="1"/>
    <col min="486" max="486" width="12.85546875" bestFit="1" customWidth="1"/>
    <col min="487" max="487" width="8.28515625" customWidth="1"/>
    <col min="488" max="488" width="2" customWidth="1"/>
    <col min="489" max="491" width="3" customWidth="1"/>
    <col min="492" max="492" width="12.85546875" bestFit="1" customWidth="1"/>
    <col min="493" max="493" width="8.28515625" customWidth="1"/>
    <col min="494" max="494" width="12.85546875" bestFit="1" customWidth="1"/>
    <col min="495" max="495" width="8.28515625" customWidth="1"/>
    <col min="496" max="498" width="3" customWidth="1"/>
    <col min="499" max="499" width="12.85546875" bestFit="1" customWidth="1"/>
    <col min="500" max="500" width="8.28515625" customWidth="1"/>
    <col min="501" max="502" width="3" customWidth="1"/>
    <col min="503" max="503" width="12.85546875" bestFit="1" customWidth="1"/>
    <col min="504" max="504" width="8.28515625" customWidth="1"/>
    <col min="505" max="505" width="12.85546875" bestFit="1" customWidth="1"/>
    <col min="506" max="506" width="8.28515625" customWidth="1"/>
    <col min="507" max="507" width="12.85546875" bestFit="1" customWidth="1"/>
    <col min="508" max="508" width="8.28515625" customWidth="1"/>
    <col min="509" max="509" width="12.85546875" bestFit="1" customWidth="1"/>
    <col min="510" max="510" width="8.28515625" customWidth="1"/>
    <col min="511" max="511" width="12.85546875" bestFit="1" customWidth="1"/>
    <col min="512" max="512" width="8.28515625" customWidth="1"/>
    <col min="513" max="513" width="12.85546875" bestFit="1" customWidth="1"/>
    <col min="514" max="514" width="8.28515625" customWidth="1"/>
    <col min="515" max="515" width="2" customWidth="1"/>
    <col min="516" max="518" width="3" customWidth="1"/>
    <col min="519" max="519" width="12.85546875" bestFit="1" customWidth="1"/>
    <col min="520" max="520" width="8.28515625" customWidth="1"/>
    <col min="521" max="521" width="12.85546875" bestFit="1" customWidth="1"/>
    <col min="522" max="522" width="8.28515625" customWidth="1"/>
    <col min="523" max="523" width="12.85546875" bestFit="1" customWidth="1"/>
    <col min="524" max="524" width="8.28515625" customWidth="1"/>
    <col min="525" max="525" width="12.85546875" bestFit="1" customWidth="1"/>
    <col min="526" max="526" width="8.28515625" customWidth="1"/>
    <col min="527" max="527" width="3" customWidth="1"/>
    <col min="528" max="528" width="12.85546875" bestFit="1" customWidth="1"/>
    <col min="529" max="529" width="8.28515625" customWidth="1"/>
    <col min="530" max="530" width="12.85546875" bestFit="1" customWidth="1"/>
    <col min="531" max="531" width="8.28515625" customWidth="1"/>
    <col min="532" max="532" width="2" customWidth="1"/>
    <col min="533" max="535" width="3" customWidth="1"/>
    <col min="536" max="536" width="12.85546875" bestFit="1" customWidth="1"/>
    <col min="537" max="537" width="8.28515625" customWidth="1"/>
    <col min="538" max="538" width="12.85546875" bestFit="1" customWidth="1"/>
    <col min="539" max="539" width="8.28515625" customWidth="1"/>
    <col min="540" max="540" width="12.85546875" bestFit="1" customWidth="1"/>
    <col min="541" max="541" width="8.28515625" customWidth="1"/>
    <col min="542" max="542" width="2" customWidth="1"/>
    <col min="543" max="543" width="3" customWidth="1"/>
    <col min="544" max="544" width="12.85546875" bestFit="1" customWidth="1"/>
    <col min="545" max="545" width="8.28515625" customWidth="1"/>
    <col min="546" max="546" width="12.85546875" bestFit="1" customWidth="1"/>
    <col min="547" max="547" width="8.28515625" customWidth="1"/>
    <col min="548" max="548" width="12.85546875" bestFit="1" customWidth="1"/>
    <col min="549" max="549" width="8.28515625" customWidth="1"/>
    <col min="550" max="551" width="3" customWidth="1"/>
    <col min="552" max="552" width="12.85546875" bestFit="1" customWidth="1"/>
    <col min="553" max="553" width="8.28515625" customWidth="1"/>
    <col min="554" max="554" width="12.85546875" bestFit="1" customWidth="1"/>
    <col min="555" max="555" width="8.28515625" customWidth="1"/>
    <col min="556" max="556" width="12.85546875" bestFit="1" customWidth="1"/>
    <col min="557" max="557" width="8.28515625" customWidth="1"/>
    <col min="558" max="558" width="12.85546875" bestFit="1" customWidth="1"/>
    <col min="559" max="559" width="8.28515625" customWidth="1"/>
    <col min="560" max="560" width="2" customWidth="1"/>
    <col min="561" max="563" width="3" customWidth="1"/>
    <col min="564" max="564" width="12.85546875" bestFit="1" customWidth="1"/>
    <col min="565" max="565" width="8.28515625" customWidth="1"/>
    <col min="566" max="566" width="2" customWidth="1"/>
    <col min="567" max="567" width="12.85546875" bestFit="1" customWidth="1"/>
    <col min="568" max="568" width="8.28515625" customWidth="1"/>
    <col min="569" max="571" width="3" customWidth="1"/>
    <col min="572" max="572" width="12.85546875" bestFit="1" customWidth="1"/>
    <col min="573" max="573" width="8.28515625" customWidth="1"/>
    <col min="574" max="574" width="12.85546875" bestFit="1" customWidth="1"/>
    <col min="575" max="575" width="8.28515625" customWidth="1"/>
    <col min="576" max="576" width="12.85546875" bestFit="1" customWidth="1"/>
    <col min="577" max="577" width="8.28515625" customWidth="1"/>
    <col min="578" max="579" width="3" customWidth="1"/>
    <col min="580" max="580" width="12.85546875" bestFit="1" customWidth="1"/>
    <col min="581" max="581" width="8.28515625" customWidth="1"/>
    <col min="582" max="582" width="12.85546875" bestFit="1" customWidth="1"/>
    <col min="583" max="583" width="8.28515625" customWidth="1"/>
    <col min="584" max="584" width="12.85546875" bestFit="1" customWidth="1"/>
    <col min="585" max="585" width="8.28515625" customWidth="1"/>
    <col min="586" max="586" width="12.85546875" bestFit="1" customWidth="1"/>
    <col min="587" max="587" width="8.28515625" customWidth="1"/>
    <col min="588" max="588" width="2" customWidth="1"/>
    <col min="589" max="591" width="3" customWidth="1"/>
    <col min="592" max="592" width="12.85546875" bestFit="1" customWidth="1"/>
    <col min="593" max="593" width="8.28515625" customWidth="1"/>
    <col min="594" max="594" width="12.85546875" bestFit="1" customWidth="1"/>
    <col min="595" max="595" width="8.28515625" customWidth="1"/>
    <col min="596" max="596" width="2" customWidth="1"/>
    <col min="597" max="599" width="3" customWidth="1"/>
    <col min="600" max="600" width="12.85546875" bestFit="1" customWidth="1"/>
    <col min="601" max="601" width="8.28515625" customWidth="1"/>
    <col min="602" max="602" width="12.85546875" bestFit="1" customWidth="1"/>
    <col min="603" max="603" width="8.28515625" customWidth="1"/>
    <col min="604" max="604" width="2" customWidth="1"/>
    <col min="605" max="607" width="3" customWidth="1"/>
    <col min="608" max="608" width="12.85546875" bestFit="1" customWidth="1"/>
    <col min="609" max="609" width="8.28515625" customWidth="1"/>
    <col min="610" max="610" width="12.85546875" bestFit="1" customWidth="1"/>
    <col min="611" max="611" width="8.28515625" customWidth="1"/>
    <col min="612" max="612" width="12.85546875" bestFit="1" customWidth="1"/>
    <col min="613" max="613" width="8.28515625" customWidth="1"/>
    <col min="614" max="614" width="12.85546875" bestFit="1" customWidth="1"/>
    <col min="615" max="615" width="8.28515625" customWidth="1"/>
    <col min="616" max="616" width="12.85546875" bestFit="1" customWidth="1"/>
    <col min="617" max="617" width="8.28515625" customWidth="1"/>
    <col min="618" max="619" width="3" customWidth="1"/>
    <col min="620" max="620" width="12.85546875" bestFit="1" customWidth="1"/>
    <col min="621" max="621" width="8.28515625" customWidth="1"/>
    <col min="622" max="622" width="12.85546875" bestFit="1" customWidth="1"/>
    <col min="623" max="623" width="8.28515625" customWidth="1"/>
    <col min="624" max="624" width="12.85546875" bestFit="1" customWidth="1"/>
    <col min="625" max="625" width="8.28515625" customWidth="1"/>
    <col min="626" max="626" width="3" customWidth="1"/>
    <col min="627" max="627" width="12.85546875" bestFit="1" customWidth="1"/>
    <col min="628" max="628" width="8.28515625" customWidth="1"/>
    <col min="629" max="629" width="12.85546875" bestFit="1" customWidth="1"/>
    <col min="630" max="630" width="8.28515625" customWidth="1"/>
    <col min="631" max="631" width="12.85546875" bestFit="1" customWidth="1"/>
    <col min="632" max="632" width="8.28515625" customWidth="1"/>
    <col min="633" max="633" width="12.85546875" bestFit="1" customWidth="1"/>
    <col min="634" max="634" width="8.28515625" customWidth="1"/>
    <col min="635" max="635" width="12.85546875" bestFit="1" customWidth="1"/>
    <col min="636" max="636" width="8.28515625" customWidth="1"/>
    <col min="637" max="637" width="12.85546875" bestFit="1" customWidth="1"/>
    <col min="638" max="638" width="8.28515625" customWidth="1"/>
    <col min="639" max="639" width="2" customWidth="1"/>
    <col min="640" max="642" width="3" customWidth="1"/>
    <col min="643" max="643" width="12.85546875" bestFit="1" customWidth="1"/>
    <col min="644" max="644" width="8.28515625" customWidth="1"/>
    <col min="645" max="645" width="12.85546875" bestFit="1" customWidth="1"/>
    <col min="646" max="646" width="8.28515625" customWidth="1"/>
    <col min="647" max="647" width="3" customWidth="1"/>
    <col min="648" max="648" width="12.85546875" bestFit="1" customWidth="1"/>
    <col min="649" max="649" width="8.28515625" customWidth="1"/>
    <col min="650" max="650" width="12.85546875" bestFit="1" customWidth="1"/>
    <col min="651" max="651" width="8.28515625" customWidth="1"/>
    <col min="652" max="652" width="3" customWidth="1"/>
    <col min="653" max="653" width="12.85546875" bestFit="1" customWidth="1"/>
    <col min="654" max="654" width="8.28515625" customWidth="1"/>
    <col min="655" max="655" width="12.85546875" bestFit="1" customWidth="1"/>
    <col min="656" max="656" width="8.28515625" customWidth="1"/>
    <col min="657" max="657" width="2" customWidth="1"/>
    <col min="658" max="660" width="3" customWidth="1"/>
    <col min="661" max="661" width="12.85546875" bestFit="1" customWidth="1"/>
    <col min="662" max="662" width="8.28515625" customWidth="1"/>
    <col min="663" max="663" width="12.85546875" bestFit="1" customWidth="1"/>
    <col min="664" max="664" width="8.28515625" customWidth="1"/>
    <col min="665" max="665" width="12.85546875" bestFit="1" customWidth="1"/>
    <col min="666" max="666" width="8.28515625" customWidth="1"/>
    <col min="667" max="667" width="12.85546875" bestFit="1" customWidth="1"/>
    <col min="668" max="668" width="8.28515625" customWidth="1"/>
    <col min="669" max="669" width="12.85546875" bestFit="1" customWidth="1"/>
    <col min="670" max="670" width="8.28515625" customWidth="1"/>
    <col min="671" max="671" width="12.85546875" bestFit="1" customWidth="1"/>
    <col min="672" max="672" width="8.28515625" customWidth="1"/>
    <col min="673" max="673" width="12.85546875" bestFit="1" customWidth="1"/>
    <col min="674" max="674" width="8.28515625" customWidth="1"/>
    <col min="675" max="675" width="12.85546875" bestFit="1" customWidth="1"/>
    <col min="676" max="676" width="8.28515625" customWidth="1"/>
    <col min="677" max="677" width="12.85546875" bestFit="1" customWidth="1"/>
    <col min="678" max="678" width="8.28515625" customWidth="1"/>
    <col min="679" max="679" width="12.85546875" bestFit="1" customWidth="1"/>
    <col min="680" max="680" width="8.28515625" customWidth="1"/>
    <col min="681" max="681" width="12.85546875" bestFit="1" customWidth="1"/>
    <col min="682" max="682" width="8.28515625" customWidth="1"/>
    <col min="683" max="683" width="12.85546875" bestFit="1" customWidth="1"/>
    <col min="684" max="684" width="8.28515625" customWidth="1"/>
    <col min="685" max="685" width="2" customWidth="1"/>
    <col min="686" max="686" width="3" customWidth="1"/>
    <col min="687" max="687" width="12.85546875" bestFit="1" customWidth="1"/>
    <col min="688" max="688" width="8.28515625" customWidth="1"/>
    <col min="689" max="689" width="3" customWidth="1"/>
    <col min="690" max="690" width="12.85546875" bestFit="1" customWidth="1"/>
    <col min="691" max="691" width="8.28515625" customWidth="1"/>
    <col min="692" max="692" width="12.85546875" bestFit="1" customWidth="1"/>
    <col min="693" max="693" width="8.28515625" customWidth="1"/>
    <col min="694" max="694" width="12.85546875" bestFit="1" customWidth="1"/>
    <col min="695" max="695" width="8.28515625" customWidth="1"/>
    <col min="696" max="696" width="3" customWidth="1"/>
    <col min="697" max="697" width="12.85546875" bestFit="1" customWidth="1"/>
    <col min="698" max="698" width="8.28515625" customWidth="1"/>
    <col min="699" max="699" width="3" customWidth="1"/>
    <col min="700" max="700" width="12.85546875" bestFit="1" customWidth="1"/>
    <col min="701" max="701" width="8.28515625" customWidth="1"/>
    <col min="702" max="702" width="12.85546875" bestFit="1" customWidth="1"/>
    <col min="703" max="703" width="8.28515625" customWidth="1"/>
    <col min="704" max="704" width="12.85546875" bestFit="1" customWidth="1"/>
    <col min="705" max="705" width="8.28515625" customWidth="1"/>
    <col min="706" max="706" width="2" customWidth="1"/>
    <col min="707" max="709" width="3" customWidth="1"/>
    <col min="710" max="710" width="12.85546875" bestFit="1" customWidth="1"/>
    <col min="711" max="711" width="8.28515625" customWidth="1"/>
    <col min="712" max="712" width="12.85546875" bestFit="1" customWidth="1"/>
    <col min="713" max="713" width="8.28515625" customWidth="1"/>
    <col min="714" max="716" width="3" customWidth="1"/>
    <col min="717" max="717" width="12.85546875" bestFit="1" customWidth="1"/>
    <col min="718" max="718" width="8.28515625" customWidth="1"/>
    <col min="719" max="719" width="3" customWidth="1"/>
    <col min="720" max="720" width="12.85546875" bestFit="1" customWidth="1"/>
    <col min="721" max="721" width="8.28515625" customWidth="1"/>
    <col min="722" max="722" width="12.85546875" bestFit="1" customWidth="1"/>
    <col min="723" max="723" width="8.28515625" customWidth="1"/>
    <col min="724" max="724" width="12.85546875" bestFit="1" customWidth="1"/>
    <col min="725" max="725" width="8.28515625" customWidth="1"/>
    <col min="726" max="726" width="12.85546875" bestFit="1" customWidth="1"/>
    <col min="727" max="727" width="8.28515625" customWidth="1"/>
    <col min="728" max="728" width="12.85546875" bestFit="1" customWidth="1"/>
    <col min="729" max="729" width="8.28515625" customWidth="1"/>
    <col min="730" max="730" width="2" customWidth="1"/>
    <col min="731" max="733" width="3" customWidth="1"/>
    <col min="734" max="734" width="12.85546875" bestFit="1" customWidth="1"/>
    <col min="735" max="735" width="8.28515625" customWidth="1"/>
    <col min="736" max="736" width="12.85546875" bestFit="1" customWidth="1"/>
    <col min="737" max="737" width="8.28515625" customWidth="1"/>
    <col min="738" max="738" width="12.85546875" bestFit="1" customWidth="1"/>
    <col min="739" max="739" width="8.28515625" customWidth="1"/>
    <col min="740" max="740" width="12.85546875" bestFit="1" customWidth="1"/>
    <col min="741" max="741" width="8.28515625" customWidth="1"/>
    <col min="742" max="742" width="2" customWidth="1"/>
    <col min="743" max="743" width="12.85546875" bestFit="1" customWidth="1"/>
    <col min="744" max="744" width="8.28515625" customWidth="1"/>
    <col min="745" max="745" width="2" customWidth="1"/>
    <col min="746" max="748" width="3" customWidth="1"/>
    <col min="749" max="749" width="12.85546875" bestFit="1" customWidth="1"/>
    <col min="750" max="750" width="8.28515625" customWidth="1"/>
    <col min="751" max="751" width="12.85546875" bestFit="1" customWidth="1"/>
    <col min="752" max="752" width="8.28515625" customWidth="1"/>
    <col min="753" max="753" width="12.85546875" bestFit="1" customWidth="1"/>
    <col min="754" max="754" width="8.28515625" customWidth="1"/>
    <col min="755" max="755" width="2" customWidth="1"/>
    <col min="756" max="758" width="3" customWidth="1"/>
    <col min="759" max="759" width="12.85546875" bestFit="1" customWidth="1"/>
    <col min="760" max="760" width="8.28515625" customWidth="1"/>
    <col min="761" max="761" width="12.85546875" bestFit="1" customWidth="1"/>
    <col min="762" max="762" width="8.28515625" customWidth="1"/>
    <col min="763" max="763" width="12.85546875" bestFit="1" customWidth="1"/>
    <col min="764" max="764" width="8.28515625" customWidth="1"/>
    <col min="765" max="767" width="3" customWidth="1"/>
    <col min="768" max="768" width="12.85546875" bestFit="1" customWidth="1"/>
    <col min="769" max="769" width="8.28515625" customWidth="1"/>
    <col min="770" max="770" width="12.85546875" bestFit="1" customWidth="1"/>
    <col min="771" max="771" width="8.28515625" customWidth="1"/>
    <col min="772" max="773" width="2" customWidth="1"/>
    <col min="774" max="775" width="3" customWidth="1"/>
    <col min="776" max="776" width="12.85546875" bestFit="1" customWidth="1"/>
    <col min="777" max="777" width="8.28515625" customWidth="1"/>
    <col min="778" max="778" width="12.85546875" bestFit="1" customWidth="1"/>
    <col min="779" max="779" width="8.28515625" customWidth="1"/>
    <col min="780" max="780" width="12.85546875" bestFit="1" customWidth="1"/>
    <col min="781" max="781" width="8.28515625" customWidth="1"/>
    <col min="782" max="782" width="12.85546875" bestFit="1" customWidth="1"/>
    <col min="783" max="783" width="8.28515625" customWidth="1"/>
    <col min="784" max="784" width="12.85546875" bestFit="1" customWidth="1"/>
    <col min="785" max="785" width="8.28515625" customWidth="1"/>
    <col min="786" max="786" width="12.85546875" bestFit="1" customWidth="1"/>
    <col min="787" max="787" width="8.28515625" customWidth="1"/>
    <col min="788" max="788" width="12.85546875" bestFit="1" customWidth="1"/>
    <col min="789" max="789" width="8.28515625" customWidth="1"/>
    <col min="790" max="790" width="12.85546875" bestFit="1" customWidth="1"/>
    <col min="791" max="791" width="8.28515625" customWidth="1"/>
    <col min="792" max="792" width="12.85546875" bestFit="1" customWidth="1"/>
    <col min="793" max="793" width="8.28515625" customWidth="1"/>
    <col min="794" max="794" width="12.85546875" bestFit="1" customWidth="1"/>
    <col min="795" max="795" width="8.28515625" customWidth="1"/>
    <col min="796" max="796" width="12.85546875" bestFit="1" customWidth="1"/>
    <col min="797" max="797" width="8.28515625" customWidth="1"/>
    <col min="798" max="798" width="3" customWidth="1"/>
    <col min="799" max="799" width="12.85546875" bestFit="1" customWidth="1"/>
    <col min="800" max="800" width="8.28515625" customWidth="1"/>
    <col min="801" max="801" width="2" customWidth="1"/>
    <col min="802" max="804" width="3" customWidth="1"/>
    <col min="805" max="805" width="12.85546875" bestFit="1" customWidth="1"/>
    <col min="806" max="806" width="8.28515625" customWidth="1"/>
    <col min="807" max="807" width="12.85546875" bestFit="1" customWidth="1"/>
    <col min="808" max="808" width="8.28515625" customWidth="1"/>
    <col min="809" max="809" width="2" customWidth="1"/>
    <col min="810" max="812" width="3" customWidth="1"/>
    <col min="813" max="813" width="12.85546875" bestFit="1" customWidth="1"/>
    <col min="814" max="814" width="8.28515625" customWidth="1"/>
    <col min="815" max="815" width="12.85546875" bestFit="1" customWidth="1"/>
    <col min="816" max="816" width="8.28515625" customWidth="1"/>
    <col min="817" max="817" width="12.85546875" bestFit="1" customWidth="1"/>
    <col min="818" max="818" width="8.28515625" customWidth="1"/>
    <col min="819" max="819" width="2" customWidth="1"/>
    <col min="820" max="820" width="12.85546875" bestFit="1" customWidth="1"/>
    <col min="821" max="821" width="8.28515625" customWidth="1"/>
    <col min="822" max="822" width="12.85546875" bestFit="1" customWidth="1"/>
    <col min="823" max="823" width="8.28515625" customWidth="1"/>
    <col min="824" max="824" width="12.85546875" bestFit="1" customWidth="1"/>
    <col min="825" max="825" width="8.28515625" customWidth="1"/>
    <col min="826" max="826" width="2" customWidth="1"/>
    <col min="827" max="828" width="3" customWidth="1"/>
    <col min="829" max="829" width="12.85546875" bestFit="1" customWidth="1"/>
    <col min="830" max="830" width="8.28515625" customWidth="1"/>
    <col min="831" max="831" width="2" customWidth="1"/>
    <col min="832" max="834" width="3" customWidth="1"/>
    <col min="835" max="835" width="12.85546875" bestFit="1" customWidth="1"/>
    <col min="836" max="836" width="8.28515625" customWidth="1"/>
    <col min="837" max="837" width="12.85546875" bestFit="1" customWidth="1"/>
    <col min="838" max="838" width="8.28515625" customWidth="1"/>
    <col min="839" max="839" width="12.85546875" bestFit="1" customWidth="1"/>
    <col min="840" max="840" width="8.28515625" customWidth="1"/>
    <col min="841" max="841" width="12.85546875" bestFit="1" customWidth="1"/>
    <col min="842" max="842" width="8.28515625" customWidth="1"/>
    <col min="843" max="843" width="12.85546875" bestFit="1" customWidth="1"/>
    <col min="844" max="844" width="8.28515625" customWidth="1"/>
    <col min="845" max="847" width="3" customWidth="1"/>
    <col min="848" max="848" width="12.85546875" bestFit="1" customWidth="1"/>
    <col min="849" max="849" width="8.28515625" customWidth="1"/>
    <col min="850" max="850" width="12.85546875" bestFit="1" customWidth="1"/>
    <col min="851" max="851" width="8.28515625" customWidth="1"/>
    <col min="852" max="852" width="3" customWidth="1"/>
    <col min="853" max="853" width="12.85546875" bestFit="1" customWidth="1"/>
    <col min="854" max="854" width="8.28515625" customWidth="1"/>
    <col min="855" max="855" width="2" customWidth="1"/>
    <col min="856" max="858" width="3" customWidth="1"/>
    <col min="859" max="859" width="12.85546875" bestFit="1" customWidth="1"/>
    <col min="860" max="860" width="8.28515625" customWidth="1"/>
    <col min="861" max="862" width="3" customWidth="1"/>
    <col min="863" max="863" width="12.85546875" bestFit="1" customWidth="1"/>
    <col min="864" max="864" width="8.28515625" customWidth="1"/>
    <col min="865" max="865" width="12.85546875" bestFit="1" customWidth="1"/>
    <col min="866" max="866" width="8.28515625" customWidth="1"/>
    <col min="867" max="867" width="12.85546875" bestFit="1" customWidth="1"/>
    <col min="868" max="868" width="8.28515625" customWidth="1"/>
    <col min="869" max="869" width="12.85546875" bestFit="1" customWidth="1"/>
    <col min="870" max="870" width="8.28515625" customWidth="1"/>
    <col min="871" max="871" width="12.85546875" bestFit="1" customWidth="1"/>
    <col min="872" max="872" width="8.28515625" customWidth="1"/>
    <col min="873" max="875" width="3" customWidth="1"/>
    <col min="876" max="876" width="12.85546875" bestFit="1" customWidth="1"/>
    <col min="877" max="877" width="8.28515625" customWidth="1"/>
    <col min="878" max="878" width="12.85546875" bestFit="1" customWidth="1"/>
    <col min="879" max="879" width="8.28515625" customWidth="1"/>
    <col min="880" max="880" width="12.85546875" bestFit="1" customWidth="1"/>
    <col min="881" max="881" width="8.28515625" customWidth="1"/>
    <col min="882" max="882" width="12.85546875" bestFit="1" customWidth="1"/>
    <col min="883" max="883" width="8.28515625" customWidth="1"/>
    <col min="884" max="884" width="2" customWidth="1"/>
    <col min="885" max="887" width="3" customWidth="1"/>
    <col min="888" max="888" width="12.85546875" bestFit="1" customWidth="1"/>
    <col min="889" max="889" width="8.28515625" customWidth="1"/>
    <col min="890" max="890" width="12.85546875" bestFit="1" customWidth="1"/>
    <col min="891" max="891" width="8.28515625" customWidth="1"/>
    <col min="892" max="892" width="12.85546875" bestFit="1" customWidth="1"/>
    <col min="893" max="893" width="8.28515625" customWidth="1"/>
    <col min="894" max="894" width="12.85546875" bestFit="1" customWidth="1"/>
    <col min="895" max="895" width="8.28515625" customWidth="1"/>
    <col min="896" max="896" width="2" customWidth="1"/>
    <col min="897" max="899" width="3" customWidth="1"/>
    <col min="900" max="900" width="12.85546875" bestFit="1" customWidth="1"/>
    <col min="901" max="901" width="8.28515625" customWidth="1"/>
    <col min="902" max="902" width="12.85546875" bestFit="1" customWidth="1"/>
    <col min="903" max="903" width="8.28515625" customWidth="1"/>
    <col min="904" max="904" width="12.85546875" bestFit="1" customWidth="1"/>
    <col min="905" max="905" width="8.28515625" customWidth="1"/>
    <col min="906" max="906" width="12.85546875" bestFit="1" customWidth="1"/>
    <col min="907" max="907" width="8.28515625" customWidth="1"/>
    <col min="908" max="908" width="12.85546875" bestFit="1" customWidth="1"/>
    <col min="909" max="909" width="8.28515625" customWidth="1"/>
    <col min="910" max="910" width="12.85546875" bestFit="1" customWidth="1"/>
    <col min="911" max="911" width="8.28515625" customWidth="1"/>
    <col min="912" max="913" width="3" customWidth="1"/>
    <col min="914" max="914" width="12.85546875" bestFit="1" customWidth="1"/>
    <col min="915" max="915" width="8.28515625" customWidth="1"/>
    <col min="916" max="916" width="12.85546875" bestFit="1" customWidth="1"/>
    <col min="917" max="917" width="8.28515625" customWidth="1"/>
    <col min="918" max="918" width="12.85546875" bestFit="1" customWidth="1"/>
    <col min="919" max="919" width="8.28515625" customWidth="1"/>
    <col min="920" max="920" width="12.85546875" bestFit="1" customWidth="1"/>
    <col min="921" max="921" width="8.28515625" customWidth="1"/>
    <col min="922" max="922" width="12.85546875" bestFit="1" customWidth="1"/>
    <col min="923" max="923" width="8.28515625" customWidth="1"/>
    <col min="924" max="924" width="12.85546875" bestFit="1" customWidth="1"/>
    <col min="925" max="925" width="8.28515625" customWidth="1"/>
    <col min="926" max="926" width="12.85546875" bestFit="1" customWidth="1"/>
    <col min="927" max="927" width="8.28515625" customWidth="1"/>
    <col min="928" max="928" width="12.85546875" bestFit="1" customWidth="1"/>
    <col min="929" max="929" width="8.28515625" customWidth="1"/>
    <col min="930" max="930" width="3" customWidth="1"/>
    <col min="931" max="931" width="12.85546875" bestFit="1" customWidth="1"/>
    <col min="932" max="932" width="8.28515625" customWidth="1"/>
    <col min="933" max="933" width="12.85546875" bestFit="1" customWidth="1"/>
    <col min="934" max="934" width="8.28515625" customWidth="1"/>
    <col min="935" max="935" width="12.85546875" bestFit="1" customWidth="1"/>
    <col min="936" max="936" width="8.28515625" customWidth="1"/>
    <col min="937" max="937" width="12.85546875" bestFit="1" customWidth="1"/>
    <col min="938" max="938" width="8.28515625" customWidth="1"/>
    <col min="939" max="939" width="12.85546875" bestFit="1" customWidth="1"/>
    <col min="940" max="940" width="8.28515625" customWidth="1"/>
    <col min="941" max="941" width="12.85546875" bestFit="1" customWidth="1"/>
    <col min="942" max="942" width="8.28515625" customWidth="1"/>
    <col min="943" max="943" width="12.85546875" bestFit="1" customWidth="1"/>
    <col min="944" max="944" width="8.28515625" customWidth="1"/>
    <col min="945" max="945" width="12.85546875" bestFit="1" customWidth="1"/>
    <col min="946" max="946" width="8.28515625" customWidth="1"/>
    <col min="947" max="947" width="2" customWidth="1"/>
    <col min="948" max="950" width="3" customWidth="1"/>
    <col min="951" max="951" width="12.85546875" bestFit="1" customWidth="1"/>
    <col min="952" max="952" width="8.28515625" customWidth="1"/>
    <col min="953" max="954" width="3" customWidth="1"/>
    <col min="955" max="955" width="12.85546875" bestFit="1" customWidth="1"/>
    <col min="956" max="956" width="8.28515625" customWidth="1"/>
    <col min="957" max="957" width="12.85546875" bestFit="1" customWidth="1"/>
    <col min="958" max="958" width="8.28515625" customWidth="1"/>
    <col min="959" max="959" width="12.85546875" bestFit="1" customWidth="1"/>
    <col min="960" max="960" width="8.28515625" customWidth="1"/>
    <col min="961" max="961" width="12.85546875" bestFit="1" customWidth="1"/>
    <col min="962" max="962" width="8.28515625" customWidth="1"/>
    <col min="963" max="963" width="12.85546875" bestFit="1" customWidth="1"/>
    <col min="964" max="964" width="8.28515625" customWidth="1"/>
    <col min="965" max="965" width="12.85546875" bestFit="1" customWidth="1"/>
    <col min="966" max="966" width="8.28515625" customWidth="1"/>
    <col min="967" max="967" width="12.85546875" bestFit="1" customWidth="1"/>
    <col min="968" max="968" width="8.28515625" customWidth="1"/>
    <col min="969" max="969" width="12.85546875" bestFit="1" customWidth="1"/>
    <col min="970" max="970" width="8.28515625" customWidth="1"/>
    <col min="971" max="971" width="12.85546875" bestFit="1" customWidth="1"/>
    <col min="972" max="972" width="8.28515625" customWidth="1"/>
    <col min="973" max="973" width="2" customWidth="1"/>
    <col min="974" max="976" width="3" customWidth="1"/>
    <col min="977" max="977" width="12.85546875" bestFit="1" customWidth="1"/>
    <col min="978" max="978" width="8.28515625" customWidth="1"/>
    <col min="979" max="979" width="12.85546875" bestFit="1" customWidth="1"/>
    <col min="980" max="980" width="8.28515625" customWidth="1"/>
    <col min="981" max="981" width="2" customWidth="1"/>
    <col min="982" max="984" width="3" customWidth="1"/>
    <col min="985" max="985" width="12.85546875" bestFit="1" customWidth="1"/>
    <col min="986" max="986" width="8.28515625" customWidth="1"/>
    <col min="987" max="987" width="12.85546875" bestFit="1" customWidth="1"/>
    <col min="988" max="988" width="8.28515625" customWidth="1"/>
    <col min="989" max="989" width="12.85546875" bestFit="1" customWidth="1"/>
    <col min="990" max="990" width="8.28515625" customWidth="1"/>
    <col min="991" max="991" width="3" customWidth="1"/>
    <col min="992" max="992" width="12.85546875" bestFit="1" customWidth="1"/>
    <col min="993" max="993" width="8.28515625" customWidth="1"/>
    <col min="994" max="994" width="3" customWidth="1"/>
    <col min="995" max="995" width="12.85546875" bestFit="1" customWidth="1"/>
    <col min="996" max="996" width="8.28515625" customWidth="1"/>
    <col min="997" max="997" width="12.85546875" bestFit="1" customWidth="1"/>
    <col min="998" max="998" width="8.28515625" customWidth="1"/>
    <col min="999" max="999" width="12.85546875" bestFit="1" customWidth="1"/>
    <col min="1000" max="1000" width="8.28515625" customWidth="1"/>
    <col min="1001" max="1001" width="12.85546875" bestFit="1" customWidth="1"/>
    <col min="1002" max="1002" width="8.28515625" customWidth="1"/>
    <col min="1003" max="1003" width="3" customWidth="1"/>
    <col min="1004" max="1004" width="12.85546875" bestFit="1" customWidth="1"/>
    <col min="1005" max="1005" width="8.28515625" customWidth="1"/>
    <col min="1006" max="1006" width="12.85546875" bestFit="1" customWidth="1"/>
    <col min="1007" max="1007" width="8.28515625" customWidth="1"/>
    <col min="1008" max="1008" width="3" customWidth="1"/>
    <col min="1009" max="1009" width="12.85546875" bestFit="1" customWidth="1"/>
    <col min="1010" max="1010" width="8.28515625" customWidth="1"/>
    <col min="1011" max="1011" width="12.85546875" bestFit="1" customWidth="1"/>
    <col min="1012" max="1012" width="8.28515625" customWidth="1"/>
    <col min="1013" max="1015" width="3" customWidth="1"/>
    <col min="1016" max="1016" width="12.85546875" bestFit="1" customWidth="1"/>
    <col min="1017" max="1017" width="8.28515625" customWidth="1"/>
    <col min="1018" max="1018" width="12.85546875" bestFit="1" customWidth="1"/>
    <col min="1019" max="1019" width="8.28515625" customWidth="1"/>
    <col min="1020" max="1020" width="12.85546875" bestFit="1" customWidth="1"/>
    <col min="1021" max="1021" width="8.28515625" customWidth="1"/>
    <col min="1022" max="1022" width="12.85546875" bestFit="1" customWidth="1"/>
    <col min="1023" max="1023" width="8.28515625" customWidth="1"/>
    <col min="1024" max="1024" width="2" customWidth="1"/>
    <col min="1025" max="1027" width="3" customWidth="1"/>
    <col min="1028" max="1028" width="12.85546875" bestFit="1" customWidth="1"/>
    <col min="1029" max="1029" width="8.28515625" customWidth="1"/>
    <col min="1030" max="1030" width="12.85546875" bestFit="1" customWidth="1"/>
    <col min="1031" max="1031" width="8.28515625" customWidth="1"/>
    <col min="1032" max="1032" width="12.85546875" bestFit="1" customWidth="1"/>
    <col min="1033" max="1033" width="8.28515625" customWidth="1"/>
    <col min="1034" max="1034" width="12.85546875" bestFit="1" customWidth="1"/>
    <col min="1035" max="1035" width="8.28515625" customWidth="1"/>
    <col min="1036" max="1036" width="12.85546875" bestFit="1" customWidth="1"/>
    <col min="1037" max="1037" width="8.28515625" customWidth="1"/>
    <col min="1038" max="1038" width="12.85546875" bestFit="1" customWidth="1"/>
    <col min="1039" max="1039" width="8.28515625" customWidth="1"/>
    <col min="1040" max="1040" width="12.85546875" bestFit="1" customWidth="1"/>
    <col min="1041" max="1041" width="8.28515625" customWidth="1"/>
    <col min="1042" max="1042" width="2" customWidth="1"/>
    <col min="1043" max="1045" width="3" customWidth="1"/>
    <col min="1046" max="1046" width="12.85546875" bestFit="1" customWidth="1"/>
    <col min="1047" max="1047" width="8.28515625" customWidth="1"/>
    <col min="1048" max="1048" width="12.85546875" bestFit="1" customWidth="1"/>
    <col min="1049" max="1049" width="8.28515625" customWidth="1"/>
    <col min="1050" max="1050" width="12.85546875" bestFit="1" customWidth="1"/>
    <col min="1051" max="1051" width="8.28515625" customWidth="1"/>
    <col min="1052" max="1052" width="12.85546875" bestFit="1" customWidth="1"/>
    <col min="1053" max="1053" width="8.28515625" customWidth="1"/>
    <col min="1054" max="1054" width="12.85546875" bestFit="1" customWidth="1"/>
    <col min="1055" max="1055" width="8.28515625" customWidth="1"/>
    <col min="1056" max="1056" width="12.85546875" bestFit="1" customWidth="1"/>
    <col min="1057" max="1057" width="8.28515625" customWidth="1"/>
    <col min="1058" max="1058" width="12.85546875" bestFit="1" customWidth="1"/>
    <col min="1059" max="1059" width="8.28515625" customWidth="1"/>
    <col min="1060" max="1060" width="12.85546875" bestFit="1" customWidth="1"/>
    <col min="1061" max="1061" width="8.28515625" customWidth="1"/>
    <col min="1062" max="1062" width="12.85546875" bestFit="1" customWidth="1"/>
    <col min="1063" max="1063" width="8.28515625" customWidth="1"/>
    <col min="1064" max="1064" width="2" customWidth="1"/>
    <col min="1065" max="1067" width="3" customWidth="1"/>
    <col min="1068" max="1068" width="12.85546875" bestFit="1" customWidth="1"/>
    <col min="1069" max="1069" width="9.85546875" bestFit="1" customWidth="1"/>
    <col min="1070" max="1070" width="2" customWidth="1"/>
    <col min="1071" max="1073" width="3" customWidth="1"/>
    <col min="1074" max="1074" width="14.5703125" bestFit="1" customWidth="1"/>
    <col min="1075" max="1075" width="9.85546875" bestFit="1" customWidth="1"/>
    <col min="1076" max="1076" width="14.5703125" bestFit="1" customWidth="1"/>
    <col min="1077" max="1077" width="9.85546875" bestFit="1" customWidth="1"/>
    <col min="1078" max="1078" width="3" customWidth="1"/>
    <col min="1079" max="1079" width="14.5703125" bestFit="1" customWidth="1"/>
    <col min="1080" max="1080" width="9.85546875" bestFit="1" customWidth="1"/>
    <col min="1081" max="1081" width="14.5703125" bestFit="1" customWidth="1"/>
    <col min="1082" max="1082" width="9.85546875" bestFit="1" customWidth="1"/>
    <col min="1083" max="1083" width="14.5703125" bestFit="1" customWidth="1"/>
    <col min="1084" max="1084" width="9.85546875" bestFit="1" customWidth="1"/>
    <col min="1085" max="1087" width="3" customWidth="1"/>
    <col min="1088" max="1088" width="14.5703125" bestFit="1" customWidth="1"/>
    <col min="1089" max="1089" width="9.85546875" bestFit="1" customWidth="1"/>
    <col min="1090" max="1090" width="14.5703125" bestFit="1" customWidth="1"/>
    <col min="1091" max="1091" width="9.85546875" bestFit="1" customWidth="1"/>
    <col min="1092" max="1092" width="14.5703125" bestFit="1" customWidth="1"/>
    <col min="1093" max="1093" width="9.85546875" bestFit="1" customWidth="1"/>
    <col min="1094" max="1094" width="14.5703125" bestFit="1" customWidth="1"/>
    <col min="1095" max="1095" width="9.85546875" bestFit="1" customWidth="1"/>
    <col min="1096" max="1096" width="14.5703125" bestFit="1" customWidth="1"/>
    <col min="1097" max="1097" width="9.85546875" bestFit="1" customWidth="1"/>
    <col min="1098" max="1100" width="3" customWidth="1"/>
    <col min="1101" max="1101" width="14.5703125" bestFit="1" customWidth="1"/>
    <col min="1102" max="1102" width="9.85546875" bestFit="1" customWidth="1"/>
    <col min="1103" max="1103" width="14.5703125" bestFit="1" customWidth="1"/>
    <col min="1104" max="1104" width="9.85546875" bestFit="1" customWidth="1"/>
    <col min="1105" max="1105" width="14.5703125" bestFit="1" customWidth="1"/>
    <col min="1106" max="1106" width="9.85546875" bestFit="1" customWidth="1"/>
    <col min="1107" max="1108" width="3" customWidth="1"/>
    <col min="1109" max="1109" width="14.5703125" bestFit="1" customWidth="1"/>
    <col min="1110" max="1110" width="9.85546875" bestFit="1" customWidth="1"/>
    <col min="1111" max="1111" width="14.5703125" bestFit="1" customWidth="1"/>
    <col min="1112" max="1112" width="9.85546875" bestFit="1" customWidth="1"/>
    <col min="1113" max="1113" width="14.5703125" bestFit="1" customWidth="1"/>
    <col min="1114" max="1114" width="9.85546875" bestFit="1" customWidth="1"/>
    <col min="1115" max="1115" width="14.5703125" bestFit="1" customWidth="1"/>
    <col min="1116" max="1116" width="9.85546875" bestFit="1" customWidth="1"/>
    <col min="1117" max="1117" width="14.5703125" bestFit="1" customWidth="1"/>
    <col min="1118" max="1118" width="9.85546875" bestFit="1" customWidth="1"/>
    <col min="1119" max="1119" width="14.5703125" bestFit="1" customWidth="1"/>
    <col min="1120" max="1120" width="9.85546875" bestFit="1" customWidth="1"/>
    <col min="1121" max="1121" width="2" customWidth="1"/>
    <col min="1122" max="1124" width="3" customWidth="1"/>
    <col min="1125" max="1125" width="14.5703125" bestFit="1" customWidth="1"/>
    <col min="1126" max="1126" width="9.85546875" bestFit="1" customWidth="1"/>
    <col min="1127" max="1127" width="14.5703125" bestFit="1" customWidth="1"/>
    <col min="1128" max="1128" width="9.85546875" bestFit="1" customWidth="1"/>
    <col min="1129" max="1129" width="14.5703125" bestFit="1" customWidth="1"/>
    <col min="1130" max="1130" width="9.85546875" bestFit="1" customWidth="1"/>
    <col min="1131" max="1131" width="14.5703125" bestFit="1" customWidth="1"/>
    <col min="1132" max="1132" width="9.85546875" bestFit="1" customWidth="1"/>
    <col min="1133" max="1133" width="14.5703125" bestFit="1" customWidth="1"/>
    <col min="1134" max="1134" width="9.85546875" bestFit="1" customWidth="1"/>
    <col min="1135" max="1135" width="14.5703125" bestFit="1" customWidth="1"/>
    <col min="1136" max="1136" width="9.85546875" bestFit="1" customWidth="1"/>
    <col min="1137" max="1137" width="3" customWidth="1"/>
    <col min="1138" max="1138" width="14.5703125" bestFit="1" customWidth="1"/>
    <col min="1139" max="1139" width="9.85546875" bestFit="1" customWidth="1"/>
    <col min="1140" max="1140" width="14.5703125" bestFit="1" customWidth="1"/>
    <col min="1141" max="1141" width="9.85546875" bestFit="1" customWidth="1"/>
    <col min="1142" max="1142" width="14.5703125" bestFit="1" customWidth="1"/>
    <col min="1143" max="1143" width="9.85546875" bestFit="1" customWidth="1"/>
    <col min="1144" max="1144" width="2" customWidth="1"/>
    <col min="1145" max="1147" width="3" customWidth="1"/>
    <col min="1148" max="1148" width="14.5703125" bestFit="1" customWidth="1"/>
    <col min="1149" max="1149" width="9.85546875" bestFit="1" customWidth="1"/>
    <col min="1150" max="1150" width="14.5703125" bestFit="1" customWidth="1"/>
    <col min="1151" max="1151" width="9.85546875" bestFit="1" customWidth="1"/>
    <col min="1152" max="1152" width="14.5703125" bestFit="1" customWidth="1"/>
    <col min="1153" max="1153" width="9.85546875" bestFit="1" customWidth="1"/>
    <col min="1154" max="1155" width="3" customWidth="1"/>
    <col min="1156" max="1156" width="14.5703125" bestFit="1" customWidth="1"/>
    <col min="1157" max="1157" width="9.85546875" bestFit="1" customWidth="1"/>
    <col min="1158" max="1158" width="3" customWidth="1"/>
    <col min="1159" max="1159" width="14.5703125" bestFit="1" customWidth="1"/>
    <col min="1160" max="1160" width="9.85546875" bestFit="1" customWidth="1"/>
    <col min="1161" max="1161" width="14.5703125" bestFit="1" customWidth="1"/>
    <col min="1162" max="1162" width="9.85546875" bestFit="1" customWidth="1"/>
    <col min="1163" max="1163" width="2" customWidth="1"/>
    <col min="1164" max="1166" width="3" customWidth="1"/>
    <col min="1167" max="1167" width="14.5703125" bestFit="1" customWidth="1"/>
    <col min="1168" max="1168" width="9.85546875" bestFit="1" customWidth="1"/>
    <col min="1169" max="1169" width="14.5703125" bestFit="1" customWidth="1"/>
    <col min="1170" max="1170" width="9.85546875" bestFit="1" customWidth="1"/>
    <col min="1171" max="1171" width="14.5703125" bestFit="1" customWidth="1"/>
    <col min="1172" max="1172" width="9.85546875" bestFit="1" customWidth="1"/>
    <col min="1173" max="1173" width="2" customWidth="1"/>
    <col min="1174" max="1176" width="3" customWidth="1"/>
    <col min="1177" max="1177" width="14.5703125" bestFit="1" customWidth="1"/>
    <col min="1178" max="1178" width="9.85546875" bestFit="1" customWidth="1"/>
    <col min="1179" max="1181" width="3" customWidth="1"/>
    <col min="1182" max="1182" width="14.5703125" bestFit="1" customWidth="1"/>
    <col min="1183" max="1183" width="9.85546875" bestFit="1" customWidth="1"/>
    <col min="1184" max="1184" width="14.5703125" bestFit="1" customWidth="1"/>
    <col min="1185" max="1185" width="9.85546875" bestFit="1" customWidth="1"/>
    <col min="1186" max="1186" width="14.5703125" bestFit="1" customWidth="1"/>
    <col min="1187" max="1187" width="9.85546875" bestFit="1" customWidth="1"/>
    <col min="1188" max="1188" width="14.5703125" bestFit="1" customWidth="1"/>
    <col min="1189" max="1189" width="9.85546875" bestFit="1" customWidth="1"/>
    <col min="1190" max="1190" width="14.5703125" bestFit="1" customWidth="1"/>
    <col min="1191" max="1191" width="9.85546875" bestFit="1" customWidth="1"/>
    <col min="1192" max="1192" width="14.5703125" bestFit="1" customWidth="1"/>
    <col min="1193" max="1193" width="9.85546875" bestFit="1" customWidth="1"/>
    <col min="1194" max="1194" width="2" customWidth="1"/>
    <col min="1195" max="1195" width="14.5703125" bestFit="1" customWidth="1"/>
    <col min="1196" max="1196" width="9.85546875" bestFit="1" customWidth="1"/>
    <col min="1197" max="1197" width="14.5703125" bestFit="1" customWidth="1"/>
    <col min="1198" max="1198" width="9.85546875" bestFit="1" customWidth="1"/>
    <col min="1199" max="1199" width="14.5703125" bestFit="1" customWidth="1"/>
    <col min="1200" max="1200" width="9.85546875" bestFit="1" customWidth="1"/>
    <col min="1201" max="1201" width="14.5703125" bestFit="1" customWidth="1"/>
    <col min="1202" max="1202" width="9.85546875" bestFit="1" customWidth="1"/>
    <col min="1203" max="1203" width="14.5703125" bestFit="1" customWidth="1"/>
    <col min="1204" max="1204" width="9.85546875" bestFit="1" customWidth="1"/>
    <col min="1205" max="1205" width="14.5703125" bestFit="1" customWidth="1"/>
    <col min="1206" max="1206" width="9.85546875" bestFit="1" customWidth="1"/>
    <col min="1207" max="1207" width="14.5703125" bestFit="1" customWidth="1"/>
    <col min="1208" max="1208" width="9.85546875" bestFit="1" customWidth="1"/>
    <col min="1209" max="1209" width="2" customWidth="1"/>
    <col min="1210" max="1212" width="3" customWidth="1"/>
    <col min="1213" max="1213" width="14.5703125" bestFit="1" customWidth="1"/>
    <col min="1214" max="1214" width="9.85546875" bestFit="1" customWidth="1"/>
    <col min="1215" max="1215" width="14.5703125" bestFit="1" customWidth="1"/>
    <col min="1216" max="1216" width="9.85546875" bestFit="1" customWidth="1"/>
    <col min="1217" max="1217" width="14.5703125" bestFit="1" customWidth="1"/>
    <col min="1218" max="1218" width="9.85546875" bestFit="1" customWidth="1"/>
    <col min="1219" max="1219" width="14.5703125" bestFit="1" customWidth="1"/>
    <col min="1220" max="1220" width="9.85546875" bestFit="1" customWidth="1"/>
    <col min="1221" max="1221" width="14.5703125" bestFit="1" customWidth="1"/>
    <col min="1222" max="1222" width="9.85546875" bestFit="1" customWidth="1"/>
    <col min="1223" max="1223" width="14.5703125" bestFit="1" customWidth="1"/>
    <col min="1224" max="1224" width="9.85546875" bestFit="1" customWidth="1"/>
    <col min="1225" max="1225" width="14.5703125" bestFit="1" customWidth="1"/>
    <col min="1226" max="1226" width="9.85546875" bestFit="1" customWidth="1"/>
    <col min="1227" max="1227" width="14.5703125" bestFit="1" customWidth="1"/>
    <col min="1228" max="1228" width="9.85546875" bestFit="1" customWidth="1"/>
    <col min="1229" max="1231" width="3" customWidth="1"/>
    <col min="1232" max="1232" width="14.5703125" bestFit="1" customWidth="1"/>
    <col min="1233" max="1233" width="9.85546875" bestFit="1" customWidth="1"/>
    <col min="1234" max="1235" width="3" customWidth="1"/>
    <col min="1236" max="1236" width="14.5703125" bestFit="1" customWidth="1"/>
    <col min="1237" max="1237" width="9.85546875" bestFit="1" customWidth="1"/>
    <col min="1238" max="1238" width="2" customWidth="1"/>
    <col min="1239" max="1241" width="3" customWidth="1"/>
    <col min="1242" max="1242" width="14.5703125" bestFit="1" customWidth="1"/>
    <col min="1243" max="1243" width="9.85546875" bestFit="1" customWidth="1"/>
    <col min="1244" max="1244" width="14.5703125" bestFit="1" customWidth="1"/>
    <col min="1245" max="1245" width="9.85546875" bestFit="1" customWidth="1"/>
    <col min="1246" max="1246" width="14.5703125" bestFit="1" customWidth="1"/>
    <col min="1247" max="1247" width="9.85546875" bestFit="1" customWidth="1"/>
    <col min="1248" max="1248" width="14.5703125" bestFit="1" customWidth="1"/>
    <col min="1249" max="1249" width="9.85546875" bestFit="1" customWidth="1"/>
    <col min="1250" max="1250" width="14.5703125" bestFit="1" customWidth="1"/>
    <col min="1251" max="1251" width="9.85546875" bestFit="1" customWidth="1"/>
    <col min="1252" max="1252" width="14.5703125" bestFit="1" customWidth="1"/>
    <col min="1253" max="1253" width="9.85546875" bestFit="1" customWidth="1"/>
    <col min="1254" max="1254" width="14.5703125" bestFit="1" customWidth="1"/>
    <col min="1255" max="1255" width="9.85546875" bestFit="1" customWidth="1"/>
    <col min="1256" max="1256" width="14.5703125" bestFit="1" customWidth="1"/>
    <col min="1257" max="1257" width="9.85546875" bestFit="1" customWidth="1"/>
    <col min="1258" max="1260" width="3" customWidth="1"/>
    <col min="1261" max="1261" width="14.5703125" bestFit="1" customWidth="1"/>
    <col min="1262" max="1262" width="9.85546875" bestFit="1" customWidth="1"/>
    <col min="1263" max="1263" width="14.5703125" bestFit="1" customWidth="1"/>
    <col min="1264" max="1264" width="9.85546875" bestFit="1" customWidth="1"/>
    <col min="1265" max="1265" width="14.5703125" bestFit="1" customWidth="1"/>
    <col min="1266" max="1266" width="9.85546875" bestFit="1" customWidth="1"/>
    <col min="1267" max="1267" width="14.5703125" bestFit="1" customWidth="1"/>
    <col min="1268" max="1268" width="9.85546875" bestFit="1" customWidth="1"/>
    <col min="1269" max="1270" width="3" customWidth="1"/>
    <col min="1271" max="1271" width="14.5703125" bestFit="1" customWidth="1"/>
    <col min="1272" max="1272" width="9.85546875" bestFit="1" customWidth="1"/>
    <col min="1273" max="1273" width="14.5703125" bestFit="1" customWidth="1"/>
    <col min="1274" max="1274" width="9.85546875" bestFit="1" customWidth="1"/>
    <col min="1275" max="1275" width="14.5703125" bestFit="1" customWidth="1"/>
    <col min="1276" max="1276" width="9.85546875" bestFit="1" customWidth="1"/>
    <col min="1277" max="1277" width="3" customWidth="1"/>
    <col min="1278" max="1278" width="14.5703125" bestFit="1" customWidth="1"/>
    <col min="1279" max="1279" width="9.85546875" bestFit="1" customWidth="1"/>
    <col min="1280" max="1280" width="3" customWidth="1"/>
    <col min="1281" max="1281" width="14.5703125" bestFit="1" customWidth="1"/>
    <col min="1282" max="1282" width="9.85546875" bestFit="1" customWidth="1"/>
    <col min="1283" max="1283" width="14.5703125" bestFit="1" customWidth="1"/>
    <col min="1284" max="1284" width="9.85546875" bestFit="1" customWidth="1"/>
    <col min="1285" max="1285" width="2" customWidth="1"/>
    <col min="1286" max="1288" width="3" customWidth="1"/>
    <col min="1289" max="1289" width="14.5703125" bestFit="1" customWidth="1"/>
    <col min="1290" max="1290" width="9.85546875" bestFit="1" customWidth="1"/>
    <col min="1291" max="1291" width="3" customWidth="1"/>
    <col min="1292" max="1292" width="14.5703125" bestFit="1" customWidth="1"/>
    <col min="1293" max="1293" width="9.85546875" bestFit="1" customWidth="1"/>
    <col min="1294" max="1294" width="14.5703125" bestFit="1" customWidth="1"/>
    <col min="1295" max="1295" width="9.85546875" bestFit="1" customWidth="1"/>
    <col min="1296" max="1296" width="14.5703125" bestFit="1" customWidth="1"/>
    <col min="1297" max="1297" width="9.85546875" bestFit="1" customWidth="1"/>
    <col min="1298" max="1298" width="3" customWidth="1"/>
    <col min="1299" max="1299" width="14.5703125" bestFit="1" customWidth="1"/>
    <col min="1300" max="1300" width="9.85546875" bestFit="1" customWidth="1"/>
    <col min="1301" max="1301" width="3" customWidth="1"/>
    <col min="1302" max="1302" width="14.5703125" bestFit="1" customWidth="1"/>
    <col min="1303" max="1303" width="9.85546875" bestFit="1" customWidth="1"/>
    <col min="1304" max="1304" width="2" customWidth="1"/>
    <col min="1305" max="1307" width="3" customWidth="1"/>
    <col min="1308" max="1308" width="14.5703125" bestFit="1" customWidth="1"/>
    <col min="1309" max="1309" width="9.85546875" bestFit="1" customWidth="1"/>
    <col min="1310" max="1312" width="3" customWidth="1"/>
    <col min="1313" max="1313" width="14.5703125" bestFit="1" customWidth="1"/>
    <col min="1314" max="1314" width="9.85546875" bestFit="1" customWidth="1"/>
    <col min="1315" max="1315" width="14.5703125" bestFit="1" customWidth="1"/>
    <col min="1316" max="1316" width="9.85546875" bestFit="1" customWidth="1"/>
    <col min="1317" max="1317" width="2" customWidth="1"/>
    <col min="1318" max="1320" width="3" customWidth="1"/>
    <col min="1321" max="1321" width="14.5703125" bestFit="1" customWidth="1"/>
    <col min="1322" max="1322" width="9.85546875" bestFit="1" customWidth="1"/>
    <col min="1323" max="1323" width="14.5703125" bestFit="1" customWidth="1"/>
    <col min="1324" max="1324" width="9.85546875" bestFit="1" customWidth="1"/>
    <col min="1325" max="1325" width="3" customWidth="1"/>
    <col min="1326" max="1326" width="14.5703125" bestFit="1" customWidth="1"/>
    <col min="1327" max="1327" width="9.85546875" bestFit="1" customWidth="1"/>
    <col min="1328" max="1328" width="14.5703125" bestFit="1" customWidth="1"/>
    <col min="1329" max="1329" width="9.85546875" bestFit="1" customWidth="1"/>
    <col min="1330" max="1330" width="14.5703125" bestFit="1" customWidth="1"/>
    <col min="1331" max="1331" width="9.85546875" bestFit="1" customWidth="1"/>
    <col min="1332" max="1332" width="14.5703125" bestFit="1" customWidth="1"/>
    <col min="1333" max="1333" width="9.85546875" bestFit="1" customWidth="1"/>
    <col min="1334" max="1334" width="14.5703125" bestFit="1" customWidth="1"/>
    <col min="1335" max="1335" width="9.85546875" bestFit="1" customWidth="1"/>
    <col min="1336" max="1336" width="3" customWidth="1"/>
    <col min="1337" max="1337" width="14.5703125" bestFit="1" customWidth="1"/>
    <col min="1338" max="1338" width="9.85546875" bestFit="1" customWidth="1"/>
    <col min="1339" max="1340" width="3" customWidth="1"/>
    <col min="1341" max="1341" width="14.5703125" bestFit="1" customWidth="1"/>
    <col min="1342" max="1342" width="9.85546875" bestFit="1" customWidth="1"/>
    <col min="1343" max="1343" width="14.5703125" bestFit="1" customWidth="1"/>
    <col min="1344" max="1344" width="9.85546875" bestFit="1" customWidth="1"/>
    <col min="1345" max="1345" width="14.5703125" bestFit="1" customWidth="1"/>
    <col min="1346" max="1346" width="9.85546875" bestFit="1" customWidth="1"/>
    <col min="1347" max="1347" width="14.5703125" bestFit="1" customWidth="1"/>
    <col min="1348" max="1348" width="9.85546875" bestFit="1" customWidth="1"/>
    <col min="1349" max="1349" width="14.5703125" bestFit="1" customWidth="1"/>
    <col min="1350" max="1350" width="9.85546875" bestFit="1" customWidth="1"/>
    <col min="1351" max="1351" width="14.5703125" bestFit="1" customWidth="1"/>
    <col min="1352" max="1352" width="9.85546875" bestFit="1" customWidth="1"/>
    <col min="1353" max="1353" width="3" customWidth="1"/>
    <col min="1354" max="1354" width="14.5703125" bestFit="1" customWidth="1"/>
    <col min="1355" max="1355" width="9.85546875" bestFit="1" customWidth="1"/>
    <col min="1356" max="1357" width="3" customWidth="1"/>
    <col min="1358" max="1358" width="14.5703125" bestFit="1" customWidth="1"/>
    <col min="1359" max="1359" width="9.85546875" bestFit="1" customWidth="1"/>
    <col min="1360" max="1360" width="14.5703125" bestFit="1" customWidth="1"/>
    <col min="1361" max="1361" width="9.85546875" bestFit="1" customWidth="1"/>
    <col min="1362" max="1362" width="14.5703125" bestFit="1" customWidth="1"/>
    <col min="1363" max="1363" width="9.85546875" bestFit="1" customWidth="1"/>
    <col min="1364" max="1364" width="2" customWidth="1"/>
    <col min="1365" max="1367" width="3" customWidth="1"/>
    <col min="1368" max="1368" width="14.5703125" bestFit="1" customWidth="1"/>
    <col min="1369" max="1369" width="9.85546875" bestFit="1" customWidth="1"/>
    <col min="1370" max="1372" width="3" customWidth="1"/>
    <col min="1373" max="1373" width="14.5703125" bestFit="1" customWidth="1"/>
    <col min="1374" max="1374" width="9.85546875" bestFit="1" customWidth="1"/>
    <col min="1375" max="1375" width="14.5703125" bestFit="1" customWidth="1"/>
    <col min="1376" max="1376" width="9.85546875" bestFit="1" customWidth="1"/>
    <col min="1377" max="1379" width="3" customWidth="1"/>
    <col min="1380" max="1380" width="14.5703125" bestFit="1" customWidth="1"/>
    <col min="1381" max="1381" width="9.85546875" bestFit="1" customWidth="1"/>
    <col min="1382" max="1382" width="2" customWidth="1"/>
    <col min="1383" max="1385" width="3" customWidth="1"/>
    <col min="1386" max="1386" width="14.5703125" bestFit="1" customWidth="1"/>
    <col min="1387" max="1387" width="9.85546875" bestFit="1" customWidth="1"/>
    <col min="1388" max="1388" width="3" customWidth="1"/>
    <col min="1389" max="1389" width="14.5703125" bestFit="1" customWidth="1"/>
    <col min="1390" max="1390" width="9.85546875" bestFit="1" customWidth="1"/>
    <col min="1391" max="1391" width="14.5703125" bestFit="1" customWidth="1"/>
    <col min="1392" max="1392" width="9.85546875" bestFit="1" customWidth="1"/>
    <col min="1393" max="1393" width="14.5703125" bestFit="1" customWidth="1"/>
    <col min="1394" max="1394" width="9.85546875" bestFit="1" customWidth="1"/>
    <col min="1395" max="1395" width="14.5703125" bestFit="1" customWidth="1"/>
    <col min="1396" max="1396" width="9.85546875" bestFit="1" customWidth="1"/>
    <col min="1397" max="1397" width="14.5703125" bestFit="1" customWidth="1"/>
    <col min="1398" max="1398" width="9.85546875" bestFit="1" customWidth="1"/>
    <col min="1399" max="1399" width="14.5703125" bestFit="1" customWidth="1"/>
    <col min="1400" max="1400" width="9.85546875" bestFit="1" customWidth="1"/>
    <col min="1401" max="1402" width="3" customWidth="1"/>
    <col min="1403" max="1403" width="14.5703125" bestFit="1" customWidth="1"/>
    <col min="1404" max="1404" width="9.85546875" bestFit="1" customWidth="1"/>
    <col min="1405" max="1405" width="2" customWidth="1"/>
    <col min="1406" max="1408" width="3" customWidth="1"/>
    <col min="1409" max="1409" width="14.5703125" bestFit="1" customWidth="1"/>
    <col min="1410" max="1410" width="9.85546875" bestFit="1" customWidth="1"/>
    <col min="1411" max="1413" width="3" customWidth="1"/>
    <col min="1414" max="1414" width="14.5703125" bestFit="1" customWidth="1"/>
    <col min="1415" max="1415" width="9.85546875" bestFit="1" customWidth="1"/>
    <col min="1416" max="1416" width="2" customWidth="1"/>
    <col min="1417" max="1419" width="3" customWidth="1"/>
    <col min="1420" max="1420" width="14.5703125" bestFit="1" customWidth="1"/>
    <col min="1421" max="1421" width="9.85546875" bestFit="1" customWidth="1"/>
    <col min="1422" max="1422" width="14.5703125" bestFit="1" customWidth="1"/>
    <col min="1423" max="1423" width="9.85546875" bestFit="1" customWidth="1"/>
    <col min="1424" max="1426" width="3" customWidth="1"/>
    <col min="1427" max="1427" width="14.5703125" bestFit="1" customWidth="1"/>
    <col min="1428" max="1428" width="9.85546875" bestFit="1" customWidth="1"/>
    <col min="1429" max="1429" width="14.5703125" bestFit="1" customWidth="1"/>
    <col min="1430" max="1430" width="9.85546875" bestFit="1" customWidth="1"/>
    <col min="1431" max="1431" width="14.5703125" bestFit="1" customWidth="1"/>
    <col min="1432" max="1432" width="9.85546875" bestFit="1" customWidth="1"/>
    <col min="1433" max="1433" width="14.5703125" bestFit="1" customWidth="1"/>
    <col min="1434" max="1434" width="9.85546875" bestFit="1" customWidth="1"/>
    <col min="1435" max="1435" width="14.5703125" bestFit="1" customWidth="1"/>
    <col min="1436" max="1436" width="9.85546875" bestFit="1" customWidth="1"/>
    <col min="1437" max="1439" width="3" customWidth="1"/>
    <col min="1440" max="1440" width="14.5703125" bestFit="1" customWidth="1"/>
    <col min="1441" max="1441" width="9.85546875" bestFit="1" customWidth="1"/>
    <col min="1442" max="1442" width="14.5703125" bestFit="1" customWidth="1"/>
    <col min="1443" max="1443" width="9.85546875" bestFit="1" customWidth="1"/>
    <col min="1444" max="1444" width="14.5703125" bestFit="1" customWidth="1"/>
    <col min="1445" max="1445" width="9.85546875" bestFit="1" customWidth="1"/>
    <col min="1446" max="1448" width="3" customWidth="1"/>
    <col min="1449" max="1449" width="14.5703125" bestFit="1" customWidth="1"/>
    <col min="1450" max="1450" width="9.85546875" bestFit="1" customWidth="1"/>
    <col min="1451" max="1452" width="3" customWidth="1"/>
    <col min="1453" max="1453" width="14.5703125" bestFit="1" customWidth="1"/>
    <col min="1454" max="1454" width="9.85546875" bestFit="1" customWidth="1"/>
    <col min="1455" max="1455" width="14.5703125" bestFit="1" customWidth="1"/>
    <col min="1456" max="1456" width="9.85546875" bestFit="1" customWidth="1"/>
    <col min="1457" max="1457" width="14.5703125" bestFit="1" customWidth="1"/>
    <col min="1458" max="1458" width="9.85546875" bestFit="1" customWidth="1"/>
    <col min="1459" max="1460" width="2" customWidth="1"/>
    <col min="1461" max="1463" width="3" customWidth="1"/>
    <col min="1464" max="1464" width="14.5703125" bestFit="1" customWidth="1"/>
    <col min="1465" max="1465" width="9.85546875" bestFit="1" customWidth="1"/>
    <col min="1466" max="1466" width="14.5703125" bestFit="1" customWidth="1"/>
    <col min="1467" max="1467" width="9.85546875" bestFit="1" customWidth="1"/>
    <col min="1468" max="1468" width="14.5703125" bestFit="1" customWidth="1"/>
    <col min="1469" max="1469" width="9.85546875" bestFit="1" customWidth="1"/>
    <col min="1470" max="1470" width="14.5703125" bestFit="1" customWidth="1"/>
    <col min="1471" max="1471" width="9.85546875" bestFit="1" customWidth="1"/>
    <col min="1472" max="1472" width="14.5703125" bestFit="1" customWidth="1"/>
    <col min="1473" max="1473" width="9.85546875" bestFit="1" customWidth="1"/>
    <col min="1474" max="1474" width="14.5703125" bestFit="1" customWidth="1"/>
    <col min="1475" max="1475" width="9.85546875" bestFit="1" customWidth="1"/>
    <col min="1476" max="1476" width="14.5703125" bestFit="1" customWidth="1"/>
    <col min="1477" max="1477" width="9.85546875" bestFit="1" customWidth="1"/>
    <col min="1478" max="1478" width="14.5703125" bestFit="1" customWidth="1"/>
    <col min="1479" max="1479" width="9.85546875" bestFit="1" customWidth="1"/>
    <col min="1480" max="1480" width="2" customWidth="1"/>
    <col min="1481" max="1483" width="3" customWidth="1"/>
    <col min="1484" max="1484" width="14.5703125" bestFit="1" customWidth="1"/>
    <col min="1485" max="1485" width="9.85546875" bestFit="1" customWidth="1"/>
    <col min="1486" max="1486" width="3" customWidth="1"/>
    <col min="1487" max="1487" width="14.5703125" bestFit="1" customWidth="1"/>
    <col min="1488" max="1488" width="9.85546875" bestFit="1" customWidth="1"/>
    <col min="1489" max="1489" width="14.5703125" bestFit="1" customWidth="1"/>
    <col min="1490" max="1490" width="9.85546875" bestFit="1" customWidth="1"/>
    <col min="1491" max="1491" width="14.5703125" bestFit="1" customWidth="1"/>
    <col min="1492" max="1492" width="9.85546875" bestFit="1" customWidth="1"/>
    <col min="1493" max="1493" width="14.5703125" bestFit="1" customWidth="1"/>
    <col min="1494" max="1494" width="9.85546875" bestFit="1" customWidth="1"/>
    <col min="1495" max="1495" width="14.5703125" bestFit="1" customWidth="1"/>
    <col min="1496" max="1496" width="9.85546875" bestFit="1" customWidth="1"/>
    <col min="1497" max="1497" width="3" customWidth="1"/>
    <col min="1498" max="1498" width="14.5703125" bestFit="1" customWidth="1"/>
    <col min="1499" max="1499" width="9.85546875" bestFit="1" customWidth="1"/>
    <col min="1500" max="1500" width="14.5703125" bestFit="1" customWidth="1"/>
    <col min="1501" max="1501" width="9.85546875" bestFit="1" customWidth="1"/>
    <col min="1502" max="1502" width="14.5703125" bestFit="1" customWidth="1"/>
    <col min="1503" max="1503" width="9.85546875" bestFit="1" customWidth="1"/>
    <col min="1504" max="1504" width="14.5703125" bestFit="1" customWidth="1"/>
    <col min="1505" max="1505" width="9.85546875" bestFit="1" customWidth="1"/>
    <col min="1506" max="1506" width="14.5703125" bestFit="1" customWidth="1"/>
    <col min="1507" max="1507" width="9.85546875" bestFit="1" customWidth="1"/>
    <col min="1508" max="1508" width="2" customWidth="1"/>
    <col min="1509" max="1509" width="14.5703125" bestFit="1" customWidth="1"/>
    <col min="1510" max="1510" width="9.85546875" bestFit="1" customWidth="1"/>
    <col min="1511" max="1511" width="14.5703125" bestFit="1" customWidth="1"/>
    <col min="1512" max="1512" width="9.85546875" bestFit="1" customWidth="1"/>
    <col min="1513" max="1513" width="14.5703125" bestFit="1" customWidth="1"/>
    <col min="1514" max="1514" width="9.85546875" bestFit="1" customWidth="1"/>
    <col min="1515" max="1515" width="14.5703125" bestFit="1" customWidth="1"/>
    <col min="1516" max="1516" width="9.85546875" bestFit="1" customWidth="1"/>
    <col min="1517" max="1517" width="2" customWidth="1"/>
    <col min="1518" max="1520" width="3" customWidth="1"/>
    <col min="1521" max="1521" width="14.5703125" bestFit="1" customWidth="1"/>
    <col min="1522" max="1522" width="9.85546875" bestFit="1" customWidth="1"/>
    <col min="1523" max="1523" width="14.5703125" bestFit="1" customWidth="1"/>
    <col min="1524" max="1524" width="9.85546875" bestFit="1" customWidth="1"/>
    <col min="1525" max="1525" width="14.5703125" bestFit="1" customWidth="1"/>
    <col min="1526" max="1526" width="9.85546875" bestFit="1" customWidth="1"/>
    <col min="1527" max="1527" width="2" customWidth="1"/>
    <col min="1528" max="1530" width="3" customWidth="1"/>
    <col min="1531" max="1531" width="14.5703125" bestFit="1" customWidth="1"/>
    <col min="1532" max="1532" width="9.85546875" bestFit="1" customWidth="1"/>
    <col min="1533" max="1533" width="14.5703125" bestFit="1" customWidth="1"/>
    <col min="1534" max="1534" width="9.85546875" bestFit="1" customWidth="1"/>
    <col min="1535" max="1535" width="14.5703125" bestFit="1" customWidth="1"/>
    <col min="1536" max="1536" width="9.85546875" bestFit="1" customWidth="1"/>
    <col min="1537" max="1537" width="14.5703125" bestFit="1" customWidth="1"/>
    <col min="1538" max="1538" width="9.85546875" bestFit="1" customWidth="1"/>
    <col min="1539" max="1539" width="14.5703125" bestFit="1" customWidth="1"/>
    <col min="1540" max="1540" width="9.85546875" bestFit="1" customWidth="1"/>
    <col min="1541" max="1541" width="14.5703125" bestFit="1" customWidth="1"/>
    <col min="1542" max="1542" width="9.85546875" bestFit="1" customWidth="1"/>
    <col min="1543" max="1543" width="14.5703125" bestFit="1" customWidth="1"/>
    <col min="1544" max="1544" width="9.85546875" bestFit="1" customWidth="1"/>
    <col min="1545" max="1545" width="2" customWidth="1"/>
    <col min="1546" max="1548" width="3" customWidth="1"/>
    <col min="1549" max="1549" width="14.5703125" bestFit="1" customWidth="1"/>
    <col min="1550" max="1550" width="9.85546875" bestFit="1" customWidth="1"/>
    <col min="1551" max="1551" width="3" customWidth="1"/>
    <col min="1552" max="1552" width="14.5703125" bestFit="1" customWidth="1"/>
    <col min="1553" max="1553" width="9.85546875" bestFit="1" customWidth="1"/>
    <col min="1554" max="1554" width="3" customWidth="1"/>
    <col min="1555" max="1555" width="14.5703125" bestFit="1" customWidth="1"/>
    <col min="1556" max="1556" width="9.85546875" bestFit="1" customWidth="1"/>
    <col min="1557" max="1557" width="14.5703125" bestFit="1" customWidth="1"/>
    <col min="1558" max="1558" width="9.85546875" bestFit="1" customWidth="1"/>
    <col min="1559" max="1559" width="14.5703125" bestFit="1" customWidth="1"/>
    <col min="1560" max="1560" width="9.85546875" bestFit="1" customWidth="1"/>
    <col min="1561" max="1561" width="14.5703125" bestFit="1" customWidth="1"/>
    <col min="1562" max="1562" width="9.85546875" bestFit="1" customWidth="1"/>
    <col min="1563" max="1563" width="14.5703125" bestFit="1" customWidth="1"/>
    <col min="1564" max="1564" width="9.85546875" bestFit="1" customWidth="1"/>
    <col min="1565" max="1565" width="14.5703125" bestFit="1" customWidth="1"/>
    <col min="1566" max="1566" width="9.85546875" bestFit="1" customWidth="1"/>
    <col min="1567" max="1567" width="14.5703125" bestFit="1" customWidth="1"/>
    <col min="1568" max="1568" width="9.85546875" bestFit="1" customWidth="1"/>
    <col min="1569" max="1569" width="14.5703125" bestFit="1" customWidth="1"/>
    <col min="1570" max="1570" width="9.85546875" bestFit="1" customWidth="1"/>
    <col min="1571" max="1571" width="14.5703125" bestFit="1" customWidth="1"/>
    <col min="1572" max="1572" width="9.85546875" bestFit="1" customWidth="1"/>
    <col min="1573" max="1573" width="14.5703125" bestFit="1" customWidth="1"/>
    <col min="1574" max="1574" width="9.85546875" bestFit="1" customWidth="1"/>
    <col min="1575" max="1575" width="14.5703125" bestFit="1" customWidth="1"/>
    <col min="1576" max="1576" width="9.85546875" bestFit="1" customWidth="1"/>
    <col min="1577" max="1577" width="14.5703125" bestFit="1" customWidth="1"/>
    <col min="1578" max="1578" width="9.85546875" bestFit="1" customWidth="1"/>
    <col min="1579" max="1579" width="14.5703125" bestFit="1" customWidth="1"/>
    <col min="1580" max="1580" width="9.85546875" bestFit="1" customWidth="1"/>
    <col min="1581" max="1583" width="3" customWidth="1"/>
    <col min="1584" max="1584" width="14.5703125" bestFit="1" customWidth="1"/>
    <col min="1585" max="1585" width="9.85546875" bestFit="1" customWidth="1"/>
    <col min="1586" max="1586" width="14.5703125" bestFit="1" customWidth="1"/>
    <col min="1587" max="1587" width="9.85546875" bestFit="1" customWidth="1"/>
    <col min="1588" max="1589" width="3" customWidth="1"/>
    <col min="1590" max="1590" width="14.5703125" bestFit="1" customWidth="1"/>
    <col min="1591" max="1591" width="9.85546875" bestFit="1" customWidth="1"/>
    <col min="1592" max="1592" width="14.5703125" bestFit="1" customWidth="1"/>
    <col min="1593" max="1593" width="9.85546875" bestFit="1" customWidth="1"/>
    <col min="1594" max="1594" width="14.5703125" bestFit="1" customWidth="1"/>
    <col min="1595" max="1595" width="9.85546875" bestFit="1" customWidth="1"/>
    <col min="1596" max="1596" width="14.5703125" bestFit="1" customWidth="1"/>
    <col min="1597" max="1597" width="9.85546875" bestFit="1" customWidth="1"/>
    <col min="1598" max="1599" width="2" customWidth="1"/>
    <col min="1600" max="1602" width="3" customWidth="1"/>
    <col min="1603" max="1603" width="14.5703125" bestFit="1" customWidth="1"/>
    <col min="1604" max="1604" width="9.85546875" bestFit="1" customWidth="1"/>
    <col min="1605" max="1605" width="14.5703125" bestFit="1" customWidth="1"/>
    <col min="1606" max="1606" width="9.85546875" bestFit="1" customWidth="1"/>
    <col min="1607" max="1607" width="14.5703125" bestFit="1" customWidth="1"/>
    <col min="1608" max="1608" width="9.85546875" bestFit="1" customWidth="1"/>
    <col min="1609" max="1609" width="14.5703125" bestFit="1" customWidth="1"/>
    <col min="1610" max="1610" width="9.85546875" bestFit="1" customWidth="1"/>
    <col min="1611" max="1613" width="2" customWidth="1"/>
    <col min="1614" max="1615" width="3" customWidth="1"/>
    <col min="1616" max="1616" width="14.5703125" bestFit="1" customWidth="1"/>
    <col min="1617" max="1617" width="9.85546875" bestFit="1" customWidth="1"/>
    <col min="1618" max="1618" width="14.5703125" bestFit="1" customWidth="1"/>
    <col min="1619" max="1619" width="9.85546875" bestFit="1" customWidth="1"/>
    <col min="1620" max="1620" width="14.5703125" bestFit="1" customWidth="1"/>
    <col min="1621" max="1621" width="9.85546875" bestFit="1" customWidth="1"/>
    <col min="1622" max="1622" width="14.5703125" bestFit="1" customWidth="1"/>
    <col min="1623" max="1623" width="9.85546875" bestFit="1" customWidth="1"/>
    <col min="1624" max="1624" width="14.5703125" bestFit="1" customWidth="1"/>
    <col min="1625" max="1625" width="9.85546875" bestFit="1" customWidth="1"/>
    <col min="1626" max="1626" width="2" customWidth="1"/>
    <col min="1627" max="1627" width="14.5703125" bestFit="1" customWidth="1"/>
    <col min="1628" max="1628" width="9.85546875" bestFit="1" customWidth="1"/>
    <col min="1629" max="1629" width="14.5703125" bestFit="1" customWidth="1"/>
    <col min="1630" max="1630" width="9.85546875" bestFit="1" customWidth="1"/>
    <col min="1631" max="1631" width="14.5703125" bestFit="1" customWidth="1"/>
    <col min="1632" max="1632" width="9.85546875" bestFit="1" customWidth="1"/>
    <col min="1633" max="1633" width="14.5703125" bestFit="1" customWidth="1"/>
    <col min="1634" max="1634" width="9.85546875" bestFit="1" customWidth="1"/>
    <col min="1635" max="1635" width="14.5703125" bestFit="1" customWidth="1"/>
    <col min="1636" max="1636" width="9.85546875" bestFit="1" customWidth="1"/>
    <col min="1637" max="1637" width="14.5703125" bestFit="1" customWidth="1"/>
    <col min="1638" max="1638" width="9.85546875" bestFit="1" customWidth="1"/>
    <col min="1639" max="1641" width="3" customWidth="1"/>
    <col min="1642" max="1642" width="14.5703125" bestFit="1" customWidth="1"/>
    <col min="1643" max="1643" width="9.85546875" bestFit="1" customWidth="1"/>
    <col min="1644" max="1644" width="14.5703125" bestFit="1" customWidth="1"/>
    <col min="1645" max="1645" width="9.85546875" bestFit="1" customWidth="1"/>
    <col min="1646" max="1646" width="2" customWidth="1"/>
    <col min="1647" max="1649" width="3" customWidth="1"/>
    <col min="1650" max="1650" width="14.5703125" bestFit="1" customWidth="1"/>
    <col min="1651" max="1651" width="9.85546875" bestFit="1" customWidth="1"/>
    <col min="1652" max="1652" width="14.5703125" bestFit="1" customWidth="1"/>
    <col min="1653" max="1653" width="9.85546875" bestFit="1" customWidth="1"/>
    <col min="1654" max="1654" width="14.5703125" bestFit="1" customWidth="1"/>
    <col min="1655" max="1655" width="9.85546875" bestFit="1" customWidth="1"/>
    <col min="1656" max="1658" width="3" customWidth="1"/>
    <col min="1659" max="1659" width="14.5703125" bestFit="1" customWidth="1"/>
    <col min="1660" max="1660" width="9.85546875" bestFit="1" customWidth="1"/>
    <col min="1661" max="1661" width="14.5703125" bestFit="1" customWidth="1"/>
    <col min="1662" max="1662" width="9.85546875" bestFit="1" customWidth="1"/>
    <col min="1663" max="1663" width="2" customWidth="1"/>
    <col min="1664" max="1664" width="3" customWidth="1"/>
    <col min="1665" max="1665" width="14.5703125" bestFit="1" customWidth="1"/>
    <col min="1666" max="1666" width="9.85546875" bestFit="1" customWidth="1"/>
    <col min="1667" max="1667" width="14.5703125" bestFit="1" customWidth="1"/>
    <col min="1668" max="1668" width="9.85546875" bestFit="1" customWidth="1"/>
    <col min="1669" max="1669" width="14.5703125" bestFit="1" customWidth="1"/>
    <col min="1670" max="1670" width="9.85546875" bestFit="1" customWidth="1"/>
    <col min="1671" max="1671" width="14.5703125" bestFit="1" customWidth="1"/>
    <col min="1672" max="1672" width="9.85546875" bestFit="1" customWidth="1"/>
    <col min="1673" max="1673" width="2" customWidth="1"/>
    <col min="1674" max="1676" width="3" customWidth="1"/>
    <col min="1677" max="1677" width="14.5703125" bestFit="1" customWidth="1"/>
    <col min="1678" max="1678" width="9.85546875" bestFit="1" customWidth="1"/>
    <col min="1679" max="1679" width="14.5703125" bestFit="1" customWidth="1"/>
    <col min="1680" max="1680" width="9.85546875" bestFit="1" customWidth="1"/>
    <col min="1681" max="1681" width="14.5703125" bestFit="1" customWidth="1"/>
    <col min="1682" max="1682" width="9.85546875" bestFit="1" customWidth="1"/>
    <col min="1683" max="1683" width="14.5703125" bestFit="1" customWidth="1"/>
    <col min="1684" max="1684" width="9.85546875" bestFit="1" customWidth="1"/>
    <col min="1685" max="1685" width="14.5703125" bestFit="1" customWidth="1"/>
    <col min="1686" max="1686" width="9.85546875" bestFit="1" customWidth="1"/>
    <col min="1687" max="1687" width="14.5703125" bestFit="1" customWidth="1"/>
    <col min="1688" max="1688" width="9.85546875" bestFit="1" customWidth="1"/>
    <col min="1689" max="1689" width="14.5703125" bestFit="1" customWidth="1"/>
    <col min="1690" max="1690" width="9.85546875" bestFit="1" customWidth="1"/>
    <col min="1691" max="1691" width="14.5703125" bestFit="1" customWidth="1"/>
    <col min="1692" max="1692" width="9.85546875" bestFit="1" customWidth="1"/>
    <col min="1693" max="1695" width="3" customWidth="1"/>
    <col min="1696" max="1696" width="14.5703125" bestFit="1" customWidth="1"/>
    <col min="1697" max="1697" width="9.85546875" bestFit="1" customWidth="1"/>
    <col min="1698" max="1698" width="14.5703125" bestFit="1" customWidth="1"/>
    <col min="1699" max="1699" width="9.85546875" bestFit="1" customWidth="1"/>
    <col min="1700" max="1700" width="14.5703125" bestFit="1" customWidth="1"/>
    <col min="1701" max="1701" width="9.85546875" bestFit="1" customWidth="1"/>
    <col min="1702" max="1702" width="2" customWidth="1"/>
    <col min="1703" max="1703" width="14.5703125" bestFit="1" customWidth="1"/>
    <col min="1704" max="1704" width="9.85546875" bestFit="1" customWidth="1"/>
    <col min="1705" max="1705" width="14.5703125" bestFit="1" customWidth="1"/>
    <col min="1706" max="1706" width="9.85546875" bestFit="1" customWidth="1"/>
    <col min="1707" max="1707" width="14.5703125" bestFit="1" customWidth="1"/>
    <col min="1708" max="1708" width="9.85546875" bestFit="1" customWidth="1"/>
    <col min="1709" max="1709" width="14.5703125" bestFit="1" customWidth="1"/>
    <col min="1710" max="1710" width="9.85546875" bestFit="1" customWidth="1"/>
    <col min="1711" max="1711" width="3" customWidth="1"/>
    <col min="1712" max="1712" width="14.5703125" bestFit="1" customWidth="1"/>
    <col min="1713" max="1713" width="9.85546875" bestFit="1" customWidth="1"/>
    <col min="1714" max="1714" width="14.5703125" bestFit="1" customWidth="1"/>
    <col min="1715" max="1715" width="9.85546875" bestFit="1" customWidth="1"/>
    <col min="1716" max="1718" width="3" customWidth="1"/>
    <col min="1719" max="1719" width="14.5703125" bestFit="1" customWidth="1"/>
    <col min="1720" max="1720" width="9.85546875" bestFit="1" customWidth="1"/>
    <col min="1721" max="1721" width="14.5703125" bestFit="1" customWidth="1"/>
    <col min="1722" max="1722" width="9.85546875" bestFit="1" customWidth="1"/>
    <col min="1723" max="1723" width="14.5703125" bestFit="1" customWidth="1"/>
    <col min="1724" max="1724" width="9.85546875" bestFit="1" customWidth="1"/>
    <col min="1725" max="1725" width="14.5703125" bestFit="1" customWidth="1"/>
    <col min="1726" max="1726" width="9.85546875" bestFit="1" customWidth="1"/>
    <col min="1727" max="1728" width="2" customWidth="1"/>
    <col min="1729" max="1731" width="3" customWidth="1"/>
    <col min="1732" max="1732" width="14.5703125" bestFit="1" customWidth="1"/>
    <col min="1733" max="1733" width="9.85546875" bestFit="1" customWidth="1"/>
    <col min="1734" max="1734" width="14.5703125" bestFit="1" customWidth="1"/>
    <col min="1735" max="1735" width="9.85546875" bestFit="1" customWidth="1"/>
    <col min="1736" max="1736" width="14.5703125" bestFit="1" customWidth="1"/>
    <col min="1737" max="1737" width="9.85546875" bestFit="1" customWidth="1"/>
    <col min="1738" max="1738" width="14.5703125" bestFit="1" customWidth="1"/>
    <col min="1739" max="1739" width="9.85546875" bestFit="1" customWidth="1"/>
    <col min="1740" max="1741" width="3" customWidth="1"/>
    <col min="1742" max="1742" width="14.5703125" bestFit="1" customWidth="1"/>
    <col min="1743" max="1743" width="9.85546875" bestFit="1" customWidth="1"/>
    <col min="1744" max="1744" width="14.5703125" bestFit="1" customWidth="1"/>
    <col min="1745" max="1745" width="9.85546875" bestFit="1" customWidth="1"/>
    <col min="1746" max="1746" width="14.5703125" bestFit="1" customWidth="1"/>
    <col min="1747" max="1747" width="9.85546875" bestFit="1" customWidth="1"/>
    <col min="1748" max="1748" width="14.5703125" bestFit="1" customWidth="1"/>
    <col min="1749" max="1749" width="9.85546875" bestFit="1" customWidth="1"/>
    <col min="1750" max="1750" width="14.5703125" bestFit="1" customWidth="1"/>
    <col min="1751" max="1751" width="9.85546875" bestFit="1" customWidth="1"/>
    <col min="1752" max="1752" width="14.5703125" bestFit="1" customWidth="1"/>
    <col min="1753" max="1753" width="9.85546875" bestFit="1" customWidth="1"/>
    <col min="1754" max="1754" width="14.5703125" bestFit="1" customWidth="1"/>
    <col min="1755" max="1755" width="9.85546875" bestFit="1" customWidth="1"/>
    <col min="1756" max="1756" width="14.5703125" bestFit="1" customWidth="1"/>
    <col min="1757" max="1757" width="9.85546875" bestFit="1" customWidth="1"/>
    <col min="1758" max="1758" width="14.5703125" bestFit="1" customWidth="1"/>
    <col min="1759" max="1759" width="9.85546875" bestFit="1" customWidth="1"/>
    <col min="1760" max="1760" width="14.5703125" bestFit="1" customWidth="1"/>
    <col min="1761" max="1761" width="9.85546875" bestFit="1" customWidth="1"/>
    <col min="1762" max="1762" width="14.5703125" bestFit="1" customWidth="1"/>
    <col min="1763" max="1763" width="9.85546875" bestFit="1" customWidth="1"/>
    <col min="1764" max="1764" width="14.5703125" bestFit="1" customWidth="1"/>
    <col min="1765" max="1765" width="9.85546875" bestFit="1" customWidth="1"/>
    <col min="1766" max="1767" width="2" customWidth="1"/>
    <col min="1768" max="1770" width="3" customWidth="1"/>
    <col min="1771" max="1771" width="14.5703125" bestFit="1" customWidth="1"/>
    <col min="1772" max="1772" width="9.85546875" bestFit="1" customWidth="1"/>
    <col min="1773" max="1773" width="14.5703125" bestFit="1" customWidth="1"/>
    <col min="1774" max="1774" width="9.85546875" bestFit="1" customWidth="1"/>
    <col min="1775" max="1777" width="3" customWidth="1"/>
    <col min="1778" max="1778" width="14.5703125" bestFit="1" customWidth="1"/>
    <col min="1779" max="1779" width="9.85546875" bestFit="1" customWidth="1"/>
    <col min="1780" max="1780" width="14.5703125" bestFit="1" customWidth="1"/>
    <col min="1781" max="1781" width="9.85546875" bestFit="1" customWidth="1"/>
    <col min="1782" max="1783" width="3" customWidth="1"/>
    <col min="1784" max="1784" width="14.5703125" bestFit="1" customWidth="1"/>
    <col min="1785" max="1785" width="9.85546875" bestFit="1" customWidth="1"/>
    <col min="1786" max="1786" width="14.5703125" bestFit="1" customWidth="1"/>
    <col min="1787" max="1787" width="9.85546875" bestFit="1" customWidth="1"/>
    <col min="1788" max="1788" width="14.5703125" bestFit="1" customWidth="1"/>
    <col min="1789" max="1789" width="9.85546875" bestFit="1" customWidth="1"/>
    <col min="1790" max="1790" width="14.5703125" bestFit="1" customWidth="1"/>
    <col min="1791" max="1791" width="9.85546875" bestFit="1" customWidth="1"/>
    <col min="1792" max="1792" width="14.5703125" bestFit="1" customWidth="1"/>
    <col min="1793" max="1793" width="9.85546875" bestFit="1" customWidth="1"/>
    <col min="1794" max="1796" width="3" customWidth="1"/>
    <col min="1797" max="1797" width="14.5703125" bestFit="1" customWidth="1"/>
    <col min="1798" max="1798" width="9.85546875" bestFit="1" customWidth="1"/>
    <col min="1799" max="1799" width="14.5703125" bestFit="1" customWidth="1"/>
    <col min="1800" max="1800" width="9.85546875" bestFit="1" customWidth="1"/>
    <col min="1801" max="1801" width="14.5703125" bestFit="1" customWidth="1"/>
    <col min="1802" max="1802" width="9.85546875" bestFit="1" customWidth="1"/>
    <col min="1803" max="1803" width="14.5703125" bestFit="1" customWidth="1"/>
    <col min="1804" max="1804" width="9.85546875" bestFit="1" customWidth="1"/>
    <col min="1805" max="1805" width="14.5703125" bestFit="1" customWidth="1"/>
    <col min="1806" max="1806" width="9.85546875" bestFit="1" customWidth="1"/>
    <col min="1807" max="1807" width="14.5703125" bestFit="1" customWidth="1"/>
    <col min="1808" max="1808" width="9.85546875" bestFit="1" customWidth="1"/>
    <col min="1809" max="1809" width="14.5703125" bestFit="1" customWidth="1"/>
    <col min="1810" max="1810" width="9.85546875" bestFit="1" customWidth="1"/>
    <col min="1811" max="1811" width="14.5703125" bestFit="1" customWidth="1"/>
    <col min="1812" max="1812" width="9.85546875" bestFit="1" customWidth="1"/>
    <col min="1813" max="1813" width="14.5703125" bestFit="1" customWidth="1"/>
    <col min="1814" max="1814" width="9.85546875" bestFit="1" customWidth="1"/>
    <col min="1815" max="1815" width="14.5703125" bestFit="1" customWidth="1"/>
    <col min="1816" max="1816" width="9.85546875" bestFit="1" customWidth="1"/>
    <col min="1817" max="1817" width="14.5703125" bestFit="1" customWidth="1"/>
    <col min="1818" max="1818" width="9.85546875" bestFit="1" customWidth="1"/>
    <col min="1819" max="1819" width="14.5703125" bestFit="1" customWidth="1"/>
    <col min="1820" max="1820" width="9.85546875" bestFit="1" customWidth="1"/>
    <col min="1821" max="1821" width="14.5703125" bestFit="1" customWidth="1"/>
    <col min="1822" max="1822" width="9.85546875" bestFit="1" customWidth="1"/>
    <col min="1823" max="1825" width="3" customWidth="1"/>
    <col min="1826" max="1826" width="14.5703125" bestFit="1" customWidth="1"/>
    <col min="1827" max="1827" width="9.85546875" bestFit="1" customWidth="1"/>
    <col min="1828" max="1828" width="3" customWidth="1"/>
    <col min="1829" max="1829" width="14.5703125" bestFit="1" customWidth="1"/>
    <col min="1830" max="1830" width="9.85546875" bestFit="1" customWidth="1"/>
    <col min="1831" max="1831" width="14.5703125" bestFit="1" customWidth="1"/>
    <col min="1832" max="1832" width="9.85546875" bestFit="1" customWidth="1"/>
    <col min="1833" max="1833" width="14.5703125" bestFit="1" customWidth="1"/>
    <col min="1834" max="1834" width="9.85546875" bestFit="1" customWidth="1"/>
    <col min="1835" max="1835" width="14.5703125" bestFit="1" customWidth="1"/>
    <col min="1836" max="1836" width="9.85546875" bestFit="1" customWidth="1"/>
    <col min="1837" max="1837" width="3" customWidth="1"/>
    <col min="1838" max="1838" width="14.5703125" bestFit="1" customWidth="1"/>
    <col min="1839" max="1839" width="9.85546875" bestFit="1" customWidth="1"/>
    <col min="1840" max="1840" width="2" customWidth="1"/>
    <col min="1841" max="1843" width="3" customWidth="1"/>
    <col min="1844" max="1844" width="14.5703125" bestFit="1" customWidth="1"/>
    <col min="1845" max="1845" width="9.85546875" bestFit="1" customWidth="1"/>
    <col min="1846" max="1846" width="14.5703125" bestFit="1" customWidth="1"/>
    <col min="1847" max="1847" width="9.85546875" bestFit="1" customWidth="1"/>
    <col min="1848" max="1848" width="14.5703125" bestFit="1" customWidth="1"/>
    <col min="1849" max="1849" width="9.85546875" bestFit="1" customWidth="1"/>
    <col min="1850" max="1850" width="14.5703125" bestFit="1" customWidth="1"/>
    <col min="1851" max="1851" width="9.85546875" bestFit="1" customWidth="1"/>
    <col min="1852" max="1852" width="14.5703125" bestFit="1" customWidth="1"/>
    <col min="1853" max="1853" width="9.85546875" bestFit="1" customWidth="1"/>
    <col min="1854" max="1854" width="14.5703125" bestFit="1" customWidth="1"/>
    <col min="1855" max="1855" width="9.85546875" bestFit="1" customWidth="1"/>
    <col min="1856" max="1856" width="14.5703125" bestFit="1" customWidth="1"/>
    <col min="1857" max="1857" width="9.85546875" bestFit="1" customWidth="1"/>
    <col min="1858" max="1858" width="14.5703125" bestFit="1" customWidth="1"/>
    <col min="1859" max="1859" width="9.85546875" bestFit="1" customWidth="1"/>
    <col min="1860" max="1860" width="14.5703125" bestFit="1" customWidth="1"/>
    <col min="1861" max="1861" width="9.85546875" bestFit="1" customWidth="1"/>
    <col min="1862" max="1862" width="14.5703125" bestFit="1" customWidth="1"/>
    <col min="1863" max="1863" width="9.85546875" bestFit="1" customWidth="1"/>
    <col min="1864" max="1864" width="14.5703125" bestFit="1" customWidth="1"/>
    <col min="1865" max="1865" width="9.85546875" bestFit="1" customWidth="1"/>
    <col min="1866" max="1866" width="14.5703125" bestFit="1" customWidth="1"/>
    <col min="1867" max="1867" width="9.85546875" bestFit="1" customWidth="1"/>
    <col min="1868" max="1868" width="14.5703125" bestFit="1" customWidth="1"/>
    <col min="1869" max="1869" width="9.85546875" bestFit="1" customWidth="1"/>
    <col min="1870" max="1870" width="14.5703125" bestFit="1" customWidth="1"/>
    <col min="1871" max="1871" width="9.85546875" bestFit="1" customWidth="1"/>
    <col min="1872" max="1872" width="14.5703125" bestFit="1" customWidth="1"/>
    <col min="1873" max="1873" width="9.85546875" bestFit="1" customWidth="1"/>
    <col min="1874" max="1874" width="14.5703125" bestFit="1" customWidth="1"/>
    <col min="1875" max="1875" width="9.85546875" bestFit="1" customWidth="1"/>
    <col min="1876" max="1876" width="14.5703125" bestFit="1" customWidth="1"/>
    <col min="1877" max="1877" width="9.85546875" bestFit="1" customWidth="1"/>
    <col min="1878" max="1878" width="14.5703125" bestFit="1" customWidth="1"/>
    <col min="1879" max="1879" width="9.85546875" bestFit="1" customWidth="1"/>
    <col min="1880" max="1880" width="2" customWidth="1"/>
    <col min="1881" max="1883" width="3" customWidth="1"/>
    <col min="1884" max="1884" width="14.5703125" bestFit="1" customWidth="1"/>
    <col min="1885" max="1885" width="9.85546875" bestFit="1" customWidth="1"/>
    <col min="1886" max="1886" width="14.5703125" bestFit="1" customWidth="1"/>
    <col min="1887" max="1887" width="9.85546875" bestFit="1" customWidth="1"/>
    <col min="1888" max="1888" width="3" customWidth="1"/>
    <col min="1889" max="1889" width="14.5703125" bestFit="1" customWidth="1"/>
    <col min="1890" max="1890" width="9.85546875" bestFit="1" customWidth="1"/>
    <col min="1891" max="1891" width="14.5703125" bestFit="1" customWidth="1"/>
    <col min="1892" max="1892" width="9.85546875" bestFit="1" customWidth="1"/>
    <col min="1893" max="1893" width="14.5703125" bestFit="1" customWidth="1"/>
    <col min="1894" max="1894" width="9.85546875" bestFit="1" customWidth="1"/>
    <col min="1895" max="1895" width="14.5703125" bestFit="1" customWidth="1"/>
    <col min="1896" max="1896" width="9.85546875" bestFit="1" customWidth="1"/>
    <col min="1897" max="1898" width="3" customWidth="1"/>
    <col min="1899" max="1899" width="14.5703125" bestFit="1" customWidth="1"/>
    <col min="1900" max="1900" width="9.85546875" bestFit="1" customWidth="1"/>
    <col min="1901" max="1901" width="14.5703125" bestFit="1" customWidth="1"/>
    <col min="1902" max="1902" width="9.85546875" bestFit="1" customWidth="1"/>
    <col min="1903" max="1903" width="3" customWidth="1"/>
    <col min="1904" max="1904" width="14.5703125" bestFit="1" customWidth="1"/>
    <col min="1905" max="1905" width="9.85546875" bestFit="1" customWidth="1"/>
    <col min="1906" max="1906" width="14.5703125" bestFit="1" customWidth="1"/>
    <col min="1907" max="1907" width="9.85546875" bestFit="1" customWidth="1"/>
    <col min="1908" max="1908" width="14.5703125" bestFit="1" customWidth="1"/>
    <col min="1909" max="1909" width="9.85546875" bestFit="1" customWidth="1"/>
    <col min="1910" max="1910" width="14.5703125" bestFit="1" customWidth="1"/>
    <col min="1911" max="1911" width="9.85546875" bestFit="1" customWidth="1"/>
    <col min="1912" max="1912" width="14.5703125" bestFit="1" customWidth="1"/>
    <col min="1913" max="1913" width="9.85546875" bestFit="1" customWidth="1"/>
    <col min="1914" max="1914" width="14.5703125" bestFit="1" customWidth="1"/>
    <col min="1915" max="1915" width="9.85546875" bestFit="1" customWidth="1"/>
    <col min="1916" max="1916" width="14.5703125" bestFit="1" customWidth="1"/>
    <col min="1917" max="1917" width="9.85546875" bestFit="1" customWidth="1"/>
    <col min="1918" max="1918" width="2" customWidth="1"/>
    <col min="1919" max="1921" width="3" customWidth="1"/>
    <col min="1922" max="1922" width="14.5703125" bestFit="1" customWidth="1"/>
    <col min="1923" max="1923" width="9.85546875" bestFit="1" customWidth="1"/>
    <col min="1924" max="1924" width="14.5703125" bestFit="1" customWidth="1"/>
    <col min="1925" max="1925" width="9.85546875" bestFit="1" customWidth="1"/>
    <col min="1926" max="1926" width="14.5703125" bestFit="1" customWidth="1"/>
    <col min="1927" max="1927" width="9.85546875" bestFit="1" customWidth="1"/>
    <col min="1928" max="1928" width="14.5703125" bestFit="1" customWidth="1"/>
    <col min="1929" max="1929" width="9.85546875" bestFit="1" customWidth="1"/>
    <col min="1930" max="1930" width="14.5703125" bestFit="1" customWidth="1"/>
    <col min="1931" max="1931" width="9.85546875" bestFit="1" customWidth="1"/>
    <col min="1932" max="1932" width="14.5703125" bestFit="1" customWidth="1"/>
    <col min="1933" max="1933" width="9.85546875" bestFit="1" customWidth="1"/>
    <col min="1934" max="1934" width="14.5703125" bestFit="1" customWidth="1"/>
    <col min="1935" max="1935" width="9.85546875" bestFit="1" customWidth="1"/>
    <col min="1936" max="1936" width="2" customWidth="1"/>
    <col min="1937" max="1939" width="3" customWidth="1"/>
    <col min="1940" max="1940" width="14.5703125" bestFit="1" customWidth="1"/>
    <col min="1941" max="1941" width="9.85546875" bestFit="1" customWidth="1"/>
    <col min="1942" max="1942" width="14.5703125" bestFit="1" customWidth="1"/>
    <col min="1943" max="1943" width="9.85546875" bestFit="1" customWidth="1"/>
    <col min="1944" max="1944" width="2" customWidth="1"/>
    <col min="1945" max="1947" width="3" customWidth="1"/>
    <col min="1948" max="1948" width="14.5703125" bestFit="1" customWidth="1"/>
    <col min="1949" max="1949" width="9.85546875" bestFit="1" customWidth="1"/>
    <col min="1950" max="1950" width="2" customWidth="1"/>
    <col min="1951" max="1953" width="3" customWidth="1"/>
    <col min="1954" max="1954" width="14.5703125" bestFit="1" customWidth="1"/>
    <col min="1955" max="1955" width="9.85546875" bestFit="1" customWidth="1"/>
    <col min="1956" max="1958" width="3" customWidth="1"/>
    <col min="1959" max="1959" width="14.5703125" bestFit="1" customWidth="1"/>
    <col min="1960" max="1960" width="9.85546875" bestFit="1" customWidth="1"/>
    <col min="1961" max="1962" width="2" customWidth="1"/>
    <col min="1963" max="1965" width="3" customWidth="1"/>
    <col min="1966" max="1966" width="14.5703125" bestFit="1" customWidth="1"/>
    <col min="1967" max="1967" width="9.85546875" bestFit="1" customWidth="1"/>
    <col min="1968" max="1968" width="14.5703125" bestFit="1" customWidth="1"/>
    <col min="1969" max="1969" width="9.85546875" bestFit="1" customWidth="1"/>
    <col min="1970" max="1970" width="14.5703125" bestFit="1" customWidth="1"/>
    <col min="1971" max="1971" width="9.85546875" bestFit="1" customWidth="1"/>
    <col min="1972" max="1972" width="14.5703125" bestFit="1" customWidth="1"/>
    <col min="1973" max="1973" width="9.85546875" bestFit="1" customWidth="1"/>
    <col min="1974" max="1974" width="14.5703125" bestFit="1" customWidth="1"/>
    <col min="1975" max="1975" width="9.85546875" bestFit="1" customWidth="1"/>
    <col min="1976" max="1976" width="14.5703125" bestFit="1" customWidth="1"/>
    <col min="1977" max="1977" width="9.85546875" bestFit="1" customWidth="1"/>
    <col min="1978" max="1978" width="14.5703125" bestFit="1" customWidth="1"/>
    <col min="1979" max="1979" width="9.85546875" bestFit="1" customWidth="1"/>
    <col min="1980" max="1980" width="14.5703125" bestFit="1" customWidth="1"/>
    <col min="1981" max="1981" width="9.85546875" bestFit="1" customWidth="1"/>
    <col min="1982" max="1982" width="14.5703125" bestFit="1" customWidth="1"/>
    <col min="1983" max="1983" width="9.85546875" bestFit="1" customWidth="1"/>
    <col min="1984" max="1984" width="14.5703125" bestFit="1" customWidth="1"/>
    <col min="1985" max="1985" width="9.85546875" bestFit="1" customWidth="1"/>
    <col min="1986" max="1986" width="14.5703125" bestFit="1" customWidth="1"/>
    <col min="1987" max="1987" width="9.85546875" bestFit="1" customWidth="1"/>
    <col min="1988" max="1988" width="14.5703125" bestFit="1" customWidth="1"/>
    <col min="1989" max="1989" width="9.85546875" bestFit="1" customWidth="1"/>
    <col min="1990" max="1990" width="14.5703125" bestFit="1" customWidth="1"/>
    <col min="1991" max="1991" width="9.85546875" bestFit="1" customWidth="1"/>
    <col min="1992" max="1992" width="14.5703125" bestFit="1" customWidth="1"/>
    <col min="1993" max="1993" width="9.85546875" bestFit="1" customWidth="1"/>
    <col min="1994" max="1994" width="14.5703125" bestFit="1" customWidth="1"/>
    <col min="1995" max="1995" width="9.85546875" bestFit="1" customWidth="1"/>
    <col min="1996" max="1996" width="14.5703125" bestFit="1" customWidth="1"/>
    <col min="1997" max="1997" width="9.85546875" bestFit="1" customWidth="1"/>
    <col min="1998" max="1998" width="14.5703125" bestFit="1" customWidth="1"/>
    <col min="1999" max="1999" width="9.85546875" bestFit="1" customWidth="1"/>
    <col min="2000" max="2000" width="14.5703125" bestFit="1" customWidth="1"/>
    <col min="2001" max="2001" width="9.85546875" bestFit="1" customWidth="1"/>
    <col min="2002" max="2002" width="14.5703125" bestFit="1" customWidth="1"/>
    <col min="2003" max="2003" width="9.85546875" bestFit="1" customWidth="1"/>
    <col min="2004" max="2004" width="14.5703125" bestFit="1" customWidth="1"/>
    <col min="2005" max="2005" width="9.85546875" bestFit="1" customWidth="1"/>
    <col min="2006" max="2006" width="14.5703125" bestFit="1" customWidth="1"/>
    <col min="2007" max="2007" width="9.85546875" bestFit="1" customWidth="1"/>
    <col min="2008" max="2008" width="14.5703125" bestFit="1" customWidth="1"/>
    <col min="2009" max="2009" width="9.85546875" bestFit="1" customWidth="1"/>
    <col min="2010" max="2010" width="14.5703125" bestFit="1" customWidth="1"/>
    <col min="2011" max="2011" width="9.85546875" bestFit="1" customWidth="1"/>
    <col min="2012" max="2012" width="14.5703125" bestFit="1" customWidth="1"/>
    <col min="2013" max="2013" width="9.85546875" bestFit="1" customWidth="1"/>
    <col min="2014" max="2014" width="14.5703125" bestFit="1" customWidth="1"/>
    <col min="2015" max="2015" width="10.85546875" bestFit="1" customWidth="1"/>
    <col min="2016" max="2018" width="2" customWidth="1"/>
    <col min="2019" max="2021" width="3" customWidth="1"/>
    <col min="2022" max="2022" width="15.5703125" bestFit="1" customWidth="1"/>
    <col min="2023" max="2023" width="10.85546875" bestFit="1" customWidth="1"/>
    <col min="2024" max="2024" width="15.5703125" bestFit="1" customWidth="1"/>
    <col min="2025" max="2025" width="10.85546875" bestFit="1" customWidth="1"/>
    <col min="2026" max="2026" width="15.5703125" bestFit="1" customWidth="1"/>
    <col min="2027" max="2027" width="10.85546875" bestFit="1" customWidth="1"/>
    <col min="2028" max="2028" width="15.5703125" bestFit="1" customWidth="1"/>
    <col min="2029" max="2029" width="10.85546875" bestFit="1" customWidth="1"/>
    <col min="2030" max="2030" width="15.5703125" bestFit="1" customWidth="1"/>
    <col min="2031" max="2031" width="10.85546875" bestFit="1" customWidth="1"/>
    <col min="2032" max="2032" width="15.5703125" bestFit="1" customWidth="1"/>
    <col min="2033" max="2033" width="10.85546875" bestFit="1" customWidth="1"/>
    <col min="2034" max="2034" width="15.5703125" bestFit="1" customWidth="1"/>
    <col min="2035" max="2035" width="10.85546875" bestFit="1" customWidth="1"/>
    <col min="2036" max="2036" width="2" customWidth="1"/>
    <col min="2037" max="2039" width="3" customWidth="1"/>
    <col min="2040" max="2040" width="15.5703125" bestFit="1" customWidth="1"/>
    <col min="2041" max="2041" width="10.85546875" bestFit="1" customWidth="1"/>
    <col min="2042" max="2042" width="15.5703125" bestFit="1" customWidth="1"/>
    <col min="2043" max="2043" width="10.85546875" bestFit="1" customWidth="1"/>
    <col min="2044" max="2044" width="15.5703125" bestFit="1" customWidth="1"/>
    <col min="2045" max="2045" width="10.85546875" bestFit="1" customWidth="1"/>
    <col min="2046" max="2048" width="3" customWidth="1"/>
    <col min="2049" max="2049" width="15.5703125" bestFit="1" customWidth="1"/>
    <col min="2050" max="2050" width="10.85546875" bestFit="1" customWidth="1"/>
    <col min="2051" max="2051" width="15.5703125" bestFit="1" customWidth="1"/>
    <col min="2052" max="2052" width="10.85546875" bestFit="1" customWidth="1"/>
    <col min="2053" max="2053" width="15.5703125" bestFit="1" customWidth="1"/>
    <col min="2054" max="2054" width="10.85546875" bestFit="1" customWidth="1"/>
    <col min="2055" max="2055" width="15.5703125" bestFit="1" customWidth="1"/>
    <col min="2056" max="2056" width="10.85546875" bestFit="1" customWidth="1"/>
    <col min="2057" max="2057" width="15.5703125" bestFit="1" customWidth="1"/>
    <col min="2058" max="2058" width="10.85546875" bestFit="1" customWidth="1"/>
    <col min="2059" max="2059" width="15.5703125" bestFit="1" customWidth="1"/>
    <col min="2060" max="2060" width="10.85546875" bestFit="1" customWidth="1"/>
    <col min="2061" max="2061" width="15.5703125" bestFit="1" customWidth="1"/>
    <col min="2062" max="2062" width="10.85546875" bestFit="1" customWidth="1"/>
    <col min="2063" max="2063" width="15.5703125" bestFit="1" customWidth="1"/>
    <col min="2064" max="2064" width="10.85546875" bestFit="1" customWidth="1"/>
    <col min="2065" max="2065" width="15.5703125" bestFit="1" customWidth="1"/>
    <col min="2066" max="2066" width="10.85546875" bestFit="1" customWidth="1"/>
    <col min="2067" max="2068" width="3" customWidth="1"/>
    <col min="2069" max="2069" width="15.5703125" bestFit="1" customWidth="1"/>
    <col min="2070" max="2070" width="10.85546875" bestFit="1" customWidth="1"/>
    <col min="2071" max="2071" width="15.5703125" bestFit="1" customWidth="1"/>
    <col min="2072" max="2072" width="10.85546875" bestFit="1" customWidth="1"/>
    <col min="2073" max="2073" width="15.5703125" bestFit="1" customWidth="1"/>
    <col min="2074" max="2074" width="10.85546875" bestFit="1" customWidth="1"/>
    <col min="2075" max="2075" width="15.5703125" bestFit="1" customWidth="1"/>
    <col min="2076" max="2076" width="10.85546875" bestFit="1" customWidth="1"/>
    <col min="2077" max="2077" width="15.5703125" bestFit="1" customWidth="1"/>
    <col min="2078" max="2078" width="10.85546875" bestFit="1" customWidth="1"/>
    <col min="2079" max="2080" width="3" customWidth="1"/>
    <col min="2081" max="2081" width="15.5703125" bestFit="1" customWidth="1"/>
    <col min="2082" max="2082" width="10.85546875" bestFit="1" customWidth="1"/>
    <col min="2083" max="2085" width="3" customWidth="1"/>
    <col min="2086" max="2086" width="15.5703125" bestFit="1" customWidth="1"/>
    <col min="2087" max="2087" width="10.85546875" bestFit="1" customWidth="1"/>
    <col min="2088" max="2088" width="15.5703125" bestFit="1" customWidth="1"/>
    <col min="2089" max="2089" width="10.85546875" bestFit="1" customWidth="1"/>
    <col min="2090" max="2090" width="15.5703125" bestFit="1" customWidth="1"/>
    <col min="2091" max="2091" width="10.85546875" bestFit="1" customWidth="1"/>
    <col min="2092" max="2092" width="15.5703125" bestFit="1" customWidth="1"/>
    <col min="2093" max="2093" width="10.85546875" bestFit="1" customWidth="1"/>
    <col min="2094" max="2094" width="15.5703125" bestFit="1" customWidth="1"/>
    <col min="2095" max="2095" width="10.85546875" bestFit="1" customWidth="1"/>
    <col min="2096" max="2096" width="15.5703125" bestFit="1" customWidth="1"/>
    <col min="2097" max="2097" width="10.85546875" bestFit="1" customWidth="1"/>
    <col min="2098" max="2098" width="15.5703125" bestFit="1" customWidth="1"/>
    <col min="2099" max="2099" width="10.85546875" bestFit="1" customWidth="1"/>
    <col min="2100" max="2100" width="15.5703125" bestFit="1" customWidth="1"/>
    <col min="2101" max="2101" width="10.85546875" bestFit="1" customWidth="1"/>
    <col min="2102" max="2102" width="15.5703125" bestFit="1" customWidth="1"/>
    <col min="2103" max="2103" width="10.85546875" bestFit="1" customWidth="1"/>
    <col min="2104" max="2104" width="2" customWidth="1"/>
    <col min="2105" max="2105" width="15.5703125" bestFit="1" customWidth="1"/>
    <col min="2106" max="2106" width="10.85546875" bestFit="1" customWidth="1"/>
    <col min="2107" max="2107" width="15.5703125" bestFit="1" customWidth="1"/>
    <col min="2108" max="2108" width="10.85546875" bestFit="1" customWidth="1"/>
    <col min="2109" max="2109" width="3" customWidth="1"/>
    <col min="2110" max="2110" width="15.5703125" bestFit="1" customWidth="1"/>
    <col min="2111" max="2111" width="10.85546875" bestFit="1" customWidth="1"/>
    <col min="2112" max="2112" width="15.5703125" bestFit="1" customWidth="1"/>
    <col min="2113" max="2113" width="10.85546875" bestFit="1" customWidth="1"/>
    <col min="2114" max="2114" width="15.5703125" bestFit="1" customWidth="1"/>
    <col min="2115" max="2115" width="10.85546875" bestFit="1" customWidth="1"/>
    <col min="2116" max="2116" width="3" customWidth="1"/>
    <col min="2117" max="2117" width="15.5703125" bestFit="1" customWidth="1"/>
    <col min="2118" max="2118" width="10.85546875" bestFit="1" customWidth="1"/>
    <col min="2119" max="2119" width="2" customWidth="1"/>
    <col min="2120" max="2122" width="3" customWidth="1"/>
    <col min="2123" max="2123" width="15.5703125" bestFit="1" customWidth="1"/>
    <col min="2124" max="2124" width="10.85546875" bestFit="1" customWidth="1"/>
    <col min="2125" max="2125" width="3" customWidth="1"/>
    <col min="2126" max="2126" width="15.5703125" bestFit="1" customWidth="1"/>
    <col min="2127" max="2127" width="10.85546875" bestFit="1" customWidth="1"/>
    <col min="2128" max="2128" width="2" customWidth="1"/>
    <col min="2129" max="2131" width="3" customWidth="1"/>
    <col min="2132" max="2132" width="15.5703125" bestFit="1" customWidth="1"/>
    <col min="2133" max="2133" width="10.85546875" bestFit="1" customWidth="1"/>
    <col min="2134" max="2134" width="15.5703125" bestFit="1" customWidth="1"/>
    <col min="2135" max="2135" width="10.85546875" bestFit="1" customWidth="1"/>
    <col min="2136" max="2136" width="15.5703125" bestFit="1" customWidth="1"/>
    <col min="2137" max="2137" width="10.85546875" bestFit="1" customWidth="1"/>
    <col min="2138" max="2138" width="15.5703125" bestFit="1" customWidth="1"/>
    <col min="2139" max="2139" width="10.85546875" bestFit="1" customWidth="1"/>
    <col min="2140" max="2140" width="15.5703125" bestFit="1" customWidth="1"/>
    <col min="2141" max="2141" width="10.85546875" bestFit="1" customWidth="1"/>
    <col min="2142" max="2142" width="15.5703125" bestFit="1" customWidth="1"/>
    <col min="2143" max="2143" width="10.85546875" bestFit="1" customWidth="1"/>
    <col min="2144" max="2144" width="15.5703125" bestFit="1" customWidth="1"/>
    <col min="2145" max="2145" width="10.85546875" bestFit="1" customWidth="1"/>
    <col min="2146" max="2146" width="15.5703125" bestFit="1" customWidth="1"/>
    <col min="2147" max="2147" width="10.85546875" bestFit="1" customWidth="1"/>
    <col min="2148" max="2148" width="15.5703125" bestFit="1" customWidth="1"/>
    <col min="2149" max="2149" width="10.85546875" bestFit="1" customWidth="1"/>
    <col min="2150" max="2150" width="15.5703125" bestFit="1" customWidth="1"/>
    <col min="2151" max="2151" width="10.85546875" bestFit="1" customWidth="1"/>
    <col min="2152" max="2152" width="15.5703125" bestFit="1" customWidth="1"/>
    <col min="2153" max="2153" width="10.85546875" bestFit="1" customWidth="1"/>
    <col min="2154" max="2155" width="3" customWidth="1"/>
    <col min="2156" max="2156" width="15.5703125" bestFit="1" customWidth="1"/>
    <col min="2157" max="2157" width="10.85546875" bestFit="1" customWidth="1"/>
    <col min="2158" max="2158" width="15.5703125" bestFit="1" customWidth="1"/>
    <col min="2159" max="2159" width="10.85546875" bestFit="1" customWidth="1"/>
    <col min="2160" max="2160" width="15.5703125" bestFit="1" customWidth="1"/>
    <col min="2161" max="2161" width="10.85546875" bestFit="1" customWidth="1"/>
    <col min="2162" max="2162" width="2" customWidth="1"/>
    <col min="2163" max="2163" width="3" customWidth="1"/>
    <col min="2164" max="2164" width="15.5703125" bestFit="1" customWidth="1"/>
    <col min="2165" max="2165" width="10.85546875" bestFit="1" customWidth="1"/>
    <col min="2166" max="2166" width="15.5703125" bestFit="1" customWidth="1"/>
    <col min="2167" max="2167" width="10.85546875" bestFit="1" customWidth="1"/>
    <col min="2168" max="2168" width="2" customWidth="1"/>
    <col min="2169" max="2171" width="3" customWidth="1"/>
    <col min="2172" max="2172" width="15.5703125" bestFit="1" customWidth="1"/>
    <col min="2173" max="2173" width="10.85546875" bestFit="1" customWidth="1"/>
    <col min="2174" max="2174" width="15.5703125" bestFit="1" customWidth="1"/>
    <col min="2175" max="2175" width="10.85546875" bestFit="1" customWidth="1"/>
    <col min="2176" max="2176" width="15.5703125" bestFit="1" customWidth="1"/>
    <col min="2177" max="2177" width="10.85546875" bestFit="1" customWidth="1"/>
    <col min="2178" max="2178" width="3" customWidth="1"/>
    <col min="2179" max="2179" width="15.5703125" bestFit="1" customWidth="1"/>
    <col min="2180" max="2180" width="10.85546875" bestFit="1" customWidth="1"/>
    <col min="2181" max="2181" width="15.5703125" bestFit="1" customWidth="1"/>
    <col min="2182" max="2182" width="10.85546875" bestFit="1" customWidth="1"/>
    <col min="2183" max="2183" width="15.5703125" bestFit="1" customWidth="1"/>
    <col min="2184" max="2184" width="10.85546875" bestFit="1" customWidth="1"/>
    <col min="2185" max="2185" width="15.5703125" bestFit="1" customWidth="1"/>
    <col min="2186" max="2186" width="10.85546875" bestFit="1" customWidth="1"/>
    <col min="2187" max="2187" width="15.5703125" bestFit="1" customWidth="1"/>
    <col min="2188" max="2188" width="10.85546875" bestFit="1" customWidth="1"/>
    <col min="2189" max="2189" width="15.5703125" bestFit="1" customWidth="1"/>
    <col min="2190" max="2190" width="10.85546875" bestFit="1" customWidth="1"/>
    <col min="2191" max="2191" width="15.5703125" bestFit="1" customWidth="1"/>
    <col min="2192" max="2192" width="10.85546875" bestFit="1" customWidth="1"/>
    <col min="2193" max="2193" width="15.5703125" bestFit="1" customWidth="1"/>
    <col min="2194" max="2194" width="10.85546875" bestFit="1" customWidth="1"/>
    <col min="2195" max="2195" width="15.5703125" bestFit="1" customWidth="1"/>
    <col min="2196" max="2196" width="10.85546875" bestFit="1" customWidth="1"/>
    <col min="2197" max="2197" width="15.5703125" bestFit="1" customWidth="1"/>
    <col min="2198" max="2198" width="10.85546875" bestFit="1" customWidth="1"/>
    <col min="2199" max="2199" width="15.5703125" bestFit="1" customWidth="1"/>
    <col min="2200" max="2200" width="10.85546875" bestFit="1" customWidth="1"/>
    <col min="2201" max="2201" width="15.5703125" bestFit="1" customWidth="1"/>
    <col min="2202" max="2202" width="10.85546875" bestFit="1" customWidth="1"/>
    <col min="2203" max="2203" width="15.5703125" bestFit="1" customWidth="1"/>
    <col min="2204" max="2204" width="10.85546875" bestFit="1" customWidth="1"/>
    <col min="2205" max="2205" width="15.5703125" bestFit="1" customWidth="1"/>
    <col min="2206" max="2206" width="10.85546875" bestFit="1" customWidth="1"/>
    <col min="2207" max="2207" width="15.5703125" bestFit="1" customWidth="1"/>
    <col min="2208" max="2208" width="10.85546875" bestFit="1" customWidth="1"/>
    <col min="2209" max="2209" width="15.5703125" bestFit="1" customWidth="1"/>
    <col min="2210" max="2210" width="10.85546875" bestFit="1" customWidth="1"/>
    <col min="2211" max="2212" width="2" customWidth="1"/>
    <col min="2213" max="2215" width="3" customWidth="1"/>
    <col min="2216" max="2216" width="15.5703125" bestFit="1" customWidth="1"/>
    <col min="2217" max="2217" width="10.85546875" bestFit="1" customWidth="1"/>
    <col min="2218" max="2218" width="15.5703125" bestFit="1" customWidth="1"/>
    <col min="2219" max="2219" width="10.85546875" bestFit="1" customWidth="1"/>
    <col min="2220" max="2220" width="15.5703125" bestFit="1" customWidth="1"/>
    <col min="2221" max="2221" width="10.85546875" bestFit="1" customWidth="1"/>
    <col min="2222" max="2222" width="15.5703125" bestFit="1" customWidth="1"/>
    <col min="2223" max="2223" width="10.85546875" bestFit="1" customWidth="1"/>
    <col min="2224" max="2224" width="15.5703125" bestFit="1" customWidth="1"/>
    <col min="2225" max="2225" width="10.85546875" bestFit="1" customWidth="1"/>
    <col min="2226" max="2226" width="15.5703125" bestFit="1" customWidth="1"/>
    <col min="2227" max="2227" width="10.85546875" bestFit="1" customWidth="1"/>
    <col min="2228" max="2228" width="15.5703125" bestFit="1" customWidth="1"/>
    <col min="2229" max="2229" width="10.85546875" bestFit="1" customWidth="1"/>
    <col min="2230" max="2230" width="15.5703125" bestFit="1" customWidth="1"/>
    <col min="2231" max="2231" width="10.85546875" bestFit="1" customWidth="1"/>
    <col min="2232" max="2232" width="15.5703125" bestFit="1" customWidth="1"/>
    <col min="2233" max="2233" width="10.85546875" bestFit="1" customWidth="1"/>
    <col min="2234" max="2234" width="15.5703125" bestFit="1" customWidth="1"/>
    <col min="2235" max="2235" width="10.85546875" bestFit="1" customWidth="1"/>
    <col min="2236" max="2236" width="15.5703125" bestFit="1" customWidth="1"/>
    <col min="2237" max="2237" width="10.85546875" bestFit="1" customWidth="1"/>
    <col min="2238" max="2238" width="15.5703125" bestFit="1" customWidth="1"/>
    <col min="2239" max="2239" width="10.85546875" bestFit="1" customWidth="1"/>
    <col min="2240" max="2240" width="15.5703125" bestFit="1" customWidth="1"/>
    <col min="2241" max="2241" width="10.85546875" bestFit="1" customWidth="1"/>
    <col min="2242" max="2242" width="15.5703125" bestFit="1" customWidth="1"/>
    <col min="2243" max="2243" width="10.85546875" bestFit="1" customWidth="1"/>
    <col min="2244" max="2244" width="15.5703125" bestFit="1" customWidth="1"/>
    <col min="2245" max="2245" width="10.85546875" bestFit="1" customWidth="1"/>
    <col min="2246" max="2246" width="15.5703125" bestFit="1" customWidth="1"/>
    <col min="2247" max="2247" width="10.85546875" bestFit="1" customWidth="1"/>
    <col min="2248" max="2248" width="15.5703125" bestFit="1" customWidth="1"/>
    <col min="2249" max="2249" width="10.85546875" bestFit="1" customWidth="1"/>
    <col min="2250" max="2250" width="15.5703125" bestFit="1" customWidth="1"/>
    <col min="2251" max="2251" width="10.85546875" bestFit="1" customWidth="1"/>
    <col min="2252" max="2252" width="15.5703125" bestFit="1" customWidth="1"/>
    <col min="2253" max="2253" width="10.85546875" bestFit="1" customWidth="1"/>
    <col min="2254" max="2254" width="15.5703125" bestFit="1" customWidth="1"/>
    <col min="2255" max="2255" width="10.85546875" bestFit="1" customWidth="1"/>
    <col min="2256" max="2256" width="15.5703125" bestFit="1" customWidth="1"/>
    <col min="2257" max="2257" width="10.85546875" bestFit="1" customWidth="1"/>
    <col min="2258" max="2258" width="15.5703125" bestFit="1" customWidth="1"/>
    <col min="2259" max="2259" width="10.85546875" bestFit="1" customWidth="1"/>
    <col min="2260" max="2260" width="15.5703125" bestFit="1" customWidth="1"/>
    <col min="2261" max="2261" width="10.85546875" bestFit="1" customWidth="1"/>
    <col min="2262" max="2262" width="2" customWidth="1"/>
    <col min="2263" max="2265" width="3" customWidth="1"/>
    <col min="2266" max="2266" width="15.5703125" bestFit="1" customWidth="1"/>
    <col min="2267" max="2267" width="10.85546875" bestFit="1" customWidth="1"/>
    <col min="2268" max="2268" width="15.5703125" bestFit="1" customWidth="1"/>
    <col min="2269" max="2269" width="10.85546875" bestFit="1" customWidth="1"/>
    <col min="2270" max="2270" width="15.5703125" bestFit="1" customWidth="1"/>
    <col min="2271" max="2271" width="10.85546875" bestFit="1" customWidth="1"/>
    <col min="2272" max="2272" width="15.5703125" bestFit="1" customWidth="1"/>
    <col min="2273" max="2273" width="11.85546875" bestFit="1" customWidth="1"/>
    <col min="2274" max="2274" width="16.5703125" bestFit="1" customWidth="1"/>
    <col min="2275" max="2275" width="11.85546875" bestFit="1" customWidth="1"/>
    <col min="2276" max="2276" width="16.5703125" bestFit="1" customWidth="1"/>
    <col min="2277" max="2277" width="11.85546875" bestFit="1" customWidth="1"/>
    <col min="2278" max="2278" width="2" customWidth="1"/>
    <col min="2279" max="2279" width="16.5703125" bestFit="1" customWidth="1"/>
    <col min="2280" max="2280" width="11.85546875" bestFit="1" customWidth="1"/>
    <col min="2281" max="2281" width="3" customWidth="1"/>
    <col min="2282" max="2282" width="16.5703125" bestFit="1" customWidth="1"/>
    <col min="2283" max="2283" width="11.85546875" bestFit="1" customWidth="1"/>
    <col min="2284" max="2284" width="16.5703125" bestFit="1" customWidth="1"/>
    <col min="2285" max="2285" width="11.85546875" bestFit="1" customWidth="1"/>
    <col min="2286" max="2286" width="16.5703125" bestFit="1" customWidth="1"/>
    <col min="2287" max="2287" width="11.85546875" bestFit="1" customWidth="1"/>
    <col min="2288" max="2288" width="16.5703125" bestFit="1" customWidth="1"/>
    <col min="2289" max="2289" width="11.85546875" bestFit="1" customWidth="1"/>
    <col min="2290" max="2290" width="16.5703125" bestFit="1" customWidth="1"/>
    <col min="2291" max="2291" width="11.85546875" bestFit="1" customWidth="1"/>
    <col min="2292" max="2292" width="16.5703125" bestFit="1" customWidth="1"/>
    <col min="2293" max="2293" width="11.85546875" bestFit="1" customWidth="1"/>
    <col min="2294" max="2294" width="16.5703125" bestFit="1" customWidth="1"/>
    <col min="2295" max="2295" width="11.28515625" bestFit="1" customWidth="1"/>
  </cols>
  <sheetData>
    <row r="6" spans="1:14" x14ac:dyDescent="0.25">
      <c r="A6" s="11" t="s">
        <v>106</v>
      </c>
      <c r="B6" s="11" t="s">
        <v>112</v>
      </c>
    </row>
    <row r="7" spans="1:14" x14ac:dyDescent="0.25">
      <c r="A7" s="18" t="s">
        <v>120</v>
      </c>
      <c r="B7" s="20">
        <v>5</v>
      </c>
      <c r="C7" s="20">
        <v>6</v>
      </c>
      <c r="D7" s="20">
        <v>7</v>
      </c>
      <c r="E7" s="20">
        <v>8</v>
      </c>
      <c r="F7" s="20">
        <v>9</v>
      </c>
      <c r="G7" s="20">
        <v>10</v>
      </c>
      <c r="H7" s="20">
        <v>11</v>
      </c>
      <c r="I7" s="20">
        <v>12</v>
      </c>
      <c r="J7" s="20">
        <v>1</v>
      </c>
      <c r="K7" s="20">
        <v>2</v>
      </c>
      <c r="L7" s="20">
        <v>3</v>
      </c>
      <c r="M7" s="20">
        <v>4</v>
      </c>
      <c r="N7" s="20" t="s">
        <v>118</v>
      </c>
    </row>
    <row r="8" spans="1:14" x14ac:dyDescent="0.25">
      <c r="A8" s="54" t="s">
        <v>200</v>
      </c>
      <c r="B8" s="55">
        <v>810.42229368000005</v>
      </c>
      <c r="C8" s="55">
        <v>633.73570656750019</v>
      </c>
      <c r="D8" s="55">
        <v>56.463889500000008</v>
      </c>
      <c r="E8" s="55">
        <v>217.35808425000002</v>
      </c>
      <c r="F8" s="55">
        <v>424.22225400000002</v>
      </c>
      <c r="G8" s="55">
        <v>311.02990650000004</v>
      </c>
      <c r="H8" s="55">
        <v>839.11021650000009</v>
      </c>
      <c r="I8" s="55">
        <v>600.60369150000008</v>
      </c>
      <c r="J8" s="55">
        <v>1631.5090832249996</v>
      </c>
      <c r="K8" s="55">
        <v>900.31424377500002</v>
      </c>
      <c r="L8" s="55">
        <v>587.51369916525016</v>
      </c>
      <c r="M8" s="55">
        <v>332.93954317499998</v>
      </c>
      <c r="N8" s="55">
        <v>7345.2226118377503</v>
      </c>
    </row>
    <row r="9" spans="1:14" x14ac:dyDescent="0.25">
      <c r="A9" s="15" t="s">
        <v>0</v>
      </c>
      <c r="B9" s="28">
        <v>14.538355614000002</v>
      </c>
      <c r="C9" s="28">
        <v>8.4162134700000006</v>
      </c>
      <c r="D9" s="28"/>
      <c r="E9" s="28">
        <v>41.255007749999997</v>
      </c>
      <c r="F9" s="28">
        <v>52.627560907500005</v>
      </c>
      <c r="G9" s="28">
        <v>5.5924515000000001</v>
      </c>
      <c r="H9" s="28">
        <v>15.802560450000001</v>
      </c>
      <c r="I9" s="28">
        <v>10.01930175</v>
      </c>
      <c r="J9" s="28">
        <v>18.233135324999999</v>
      </c>
      <c r="K9" s="28">
        <v>17.382816495</v>
      </c>
      <c r="L9" s="28">
        <v>9.8890508272499993</v>
      </c>
      <c r="M9" s="28">
        <v>6.4313192249999993</v>
      </c>
      <c r="N9" s="28">
        <v>200.18777331375006</v>
      </c>
    </row>
    <row r="10" spans="1:14" x14ac:dyDescent="0.25">
      <c r="A10" s="15" t="s">
        <v>1</v>
      </c>
      <c r="B10" s="28">
        <v>173.038995</v>
      </c>
      <c r="C10" s="28">
        <v>614.63372147999996</v>
      </c>
      <c r="D10" s="28">
        <v>46.370249999999999</v>
      </c>
      <c r="E10" s="28">
        <v>246.67191</v>
      </c>
      <c r="F10" s="28">
        <v>310.35759975000002</v>
      </c>
      <c r="G10" s="28">
        <v>83.01554999999999</v>
      </c>
      <c r="H10" s="28">
        <v>89.884124999999997</v>
      </c>
      <c r="I10" s="28">
        <v>279.37188449999996</v>
      </c>
      <c r="J10" s="28">
        <v>438.39949275000004</v>
      </c>
      <c r="K10" s="28">
        <v>98.872537500000021</v>
      </c>
      <c r="L10" s="28">
        <v>275.74005000149998</v>
      </c>
      <c r="M10" s="28">
        <v>95.467882499999988</v>
      </c>
      <c r="N10" s="28">
        <v>2751.8239984815004</v>
      </c>
    </row>
    <row r="11" spans="1:14" x14ac:dyDescent="0.25">
      <c r="A11" s="15" t="s">
        <v>167</v>
      </c>
      <c r="B11" s="28">
        <v>1009.31166423</v>
      </c>
      <c r="C11" s="28">
        <v>1543.0321781774999</v>
      </c>
      <c r="D11" s="28">
        <v>323.92331775000002</v>
      </c>
      <c r="E11" s="28">
        <v>560.05988850000006</v>
      </c>
      <c r="F11" s="28">
        <v>930.72184199999992</v>
      </c>
      <c r="G11" s="28">
        <v>1109.8953382499999</v>
      </c>
      <c r="H11" s="28">
        <v>1069.4861302500001</v>
      </c>
      <c r="I11" s="28">
        <v>1539.2984624999999</v>
      </c>
      <c r="J11" s="28">
        <v>2343.6561874500003</v>
      </c>
      <c r="K11" s="28">
        <v>1144.7042127750001</v>
      </c>
      <c r="L11" s="28">
        <v>1509.3246107632497</v>
      </c>
      <c r="M11" s="28">
        <v>1216.18520685</v>
      </c>
      <c r="N11" s="28">
        <v>14299.599039495748</v>
      </c>
    </row>
    <row r="12" spans="1:14" x14ac:dyDescent="0.25">
      <c r="A12" s="15" t="s">
        <v>160</v>
      </c>
      <c r="B12" s="28">
        <v>448.99320753000001</v>
      </c>
      <c r="C12" s="28">
        <v>920.60151799499999</v>
      </c>
      <c r="D12" s="28">
        <v>26.713462500000002</v>
      </c>
      <c r="E12" s="28">
        <v>323.21867399999996</v>
      </c>
      <c r="F12" s="28">
        <v>486.89829674999993</v>
      </c>
      <c r="G12" s="28">
        <v>492.60448264500002</v>
      </c>
      <c r="H12" s="28">
        <v>466.53184124999996</v>
      </c>
      <c r="I12" s="28">
        <v>899.0980965</v>
      </c>
      <c r="J12" s="28">
        <v>1408.25487402</v>
      </c>
      <c r="K12" s="28">
        <v>488.45513340000002</v>
      </c>
      <c r="L12" s="28">
        <v>878.55735959099991</v>
      </c>
      <c r="M12" s="28">
        <v>524.29791626999997</v>
      </c>
      <c r="N12" s="28">
        <v>7364.2248624510003</v>
      </c>
    </row>
    <row r="13" spans="1:14" x14ac:dyDescent="0.25">
      <c r="A13" s="15" t="s">
        <v>205</v>
      </c>
      <c r="B13" s="28">
        <v>814.22204849999991</v>
      </c>
      <c r="C13" s="28">
        <v>971.81272327499994</v>
      </c>
      <c r="D13" s="28">
        <v>90.517499999999998</v>
      </c>
      <c r="E13" s="28">
        <v>593.04825000000005</v>
      </c>
      <c r="F13" s="28">
        <v>725.98950000000002</v>
      </c>
      <c r="G13" s="28">
        <v>725.98949775000006</v>
      </c>
      <c r="H13" s="28">
        <v>832.09874849999994</v>
      </c>
      <c r="I13" s="28">
        <v>905.29124849999994</v>
      </c>
      <c r="J13" s="28">
        <v>1712.2136850000002</v>
      </c>
      <c r="K13" s="28">
        <v>854.44462349999992</v>
      </c>
      <c r="L13" s="28">
        <v>881.93130979499995</v>
      </c>
      <c r="M13" s="28">
        <v>759.50831025000002</v>
      </c>
      <c r="N13" s="28">
        <v>9867.0674450699989</v>
      </c>
    </row>
    <row r="14" spans="1:14" x14ac:dyDescent="0.25">
      <c r="A14" s="15" t="s">
        <v>165</v>
      </c>
      <c r="B14" s="28"/>
      <c r="C14" s="28">
        <v>14.101874999999998</v>
      </c>
      <c r="D14" s="28"/>
      <c r="E14" s="28">
        <v>108.48523499999999</v>
      </c>
      <c r="F14" s="28">
        <v>1.125</v>
      </c>
      <c r="G14" s="28">
        <v>130.23675</v>
      </c>
      <c r="H14" s="28"/>
      <c r="I14" s="28">
        <v>12.262499999999999</v>
      </c>
      <c r="J14" s="28">
        <v>435.41489250000006</v>
      </c>
      <c r="K14" s="28"/>
      <c r="L14" s="28">
        <v>11.894625000000001</v>
      </c>
      <c r="M14" s="28">
        <v>130.23675</v>
      </c>
      <c r="N14" s="28">
        <v>843.75762750000001</v>
      </c>
    </row>
    <row r="15" spans="1:14" x14ac:dyDescent="0.25">
      <c r="A15" s="15" t="s">
        <v>169</v>
      </c>
      <c r="B15" s="28">
        <v>81.380328210000002</v>
      </c>
      <c r="C15" s="28">
        <v>48.316921559999997</v>
      </c>
      <c r="D15" s="28">
        <v>14.3775</v>
      </c>
      <c r="E15" s="28">
        <v>43.325999999999993</v>
      </c>
      <c r="F15" s="28">
        <v>82.78691400000001</v>
      </c>
      <c r="G15" s="28">
        <v>103.25467575</v>
      </c>
      <c r="H15" s="28">
        <v>85.924356749999987</v>
      </c>
      <c r="I15" s="28">
        <v>51.891984000000001</v>
      </c>
      <c r="J15" s="28">
        <v>256.9771807875</v>
      </c>
      <c r="K15" s="28">
        <v>91.604392425</v>
      </c>
      <c r="L15" s="28">
        <v>50.958129708000008</v>
      </c>
      <c r="M15" s="28">
        <v>111.67731461249998</v>
      </c>
      <c r="N15" s="28">
        <v>1022.475697803</v>
      </c>
    </row>
    <row r="16" spans="1:14" x14ac:dyDescent="0.25">
      <c r="A16" s="15" t="s">
        <v>171</v>
      </c>
      <c r="B16" s="28">
        <v>3.15</v>
      </c>
      <c r="C16" s="28">
        <v>40.886060399999998</v>
      </c>
      <c r="D16" s="28"/>
      <c r="E16" s="28"/>
      <c r="F16" s="28">
        <v>67.070243250000004</v>
      </c>
      <c r="G16" s="28">
        <v>7.875</v>
      </c>
      <c r="H16" s="28">
        <v>3.15</v>
      </c>
      <c r="I16" s="28">
        <v>35.553095999999996</v>
      </c>
      <c r="J16" s="28">
        <v>40.049999999999997</v>
      </c>
      <c r="K16" s="28">
        <v>3.15</v>
      </c>
      <c r="L16" s="28">
        <v>34.486503120000002</v>
      </c>
      <c r="M16" s="28">
        <v>7.875</v>
      </c>
      <c r="N16" s="28">
        <v>243.24590277000001</v>
      </c>
    </row>
    <row r="17" spans="1:14" x14ac:dyDescent="0.25">
      <c r="A17" s="15" t="s">
        <v>170</v>
      </c>
      <c r="B17" s="28">
        <v>33.504674309999999</v>
      </c>
      <c r="C17" s="28">
        <v>208.01278062</v>
      </c>
      <c r="D17" s="28"/>
      <c r="E17" s="28"/>
      <c r="F17" s="28">
        <v>184.53342375</v>
      </c>
      <c r="G17" s="28">
        <v>169.01967375000001</v>
      </c>
      <c r="H17" s="28">
        <v>36.418124250000005</v>
      </c>
      <c r="I17" s="28">
        <v>239.75624925</v>
      </c>
      <c r="J17" s="28">
        <v>262.24142793750002</v>
      </c>
      <c r="K17" s="28">
        <v>40.059936675000003</v>
      </c>
      <c r="L17" s="28">
        <v>236.27652113475</v>
      </c>
      <c r="M17" s="28">
        <v>194.37262481249999</v>
      </c>
      <c r="N17" s="28">
        <v>1604.1954364897499</v>
      </c>
    </row>
    <row r="18" spans="1:14" x14ac:dyDescent="0.25">
      <c r="A18" s="16" t="s">
        <v>162</v>
      </c>
      <c r="B18" s="28">
        <v>29.599103880000001</v>
      </c>
      <c r="C18" s="28">
        <v>27.025268759999996</v>
      </c>
      <c r="D18" s="28">
        <v>17.320875749999999</v>
      </c>
      <c r="E18" s="28">
        <v>21.6327645</v>
      </c>
      <c r="F18" s="28">
        <v>32.172939</v>
      </c>
      <c r="G18" s="28">
        <v>32.172939</v>
      </c>
      <c r="H18" s="28">
        <v>32.172939</v>
      </c>
      <c r="I18" s="28">
        <v>32.172939</v>
      </c>
      <c r="J18" s="28">
        <v>99.948442950000015</v>
      </c>
      <c r="K18" s="28">
        <v>35.390232900000001</v>
      </c>
      <c r="L18" s="28">
        <v>31.754690793000002</v>
      </c>
      <c r="M18" s="28">
        <v>36.998879849999994</v>
      </c>
      <c r="N18" s="28">
        <v>428.36201538299997</v>
      </c>
    </row>
    <row r="19" spans="1:14" x14ac:dyDescent="0.25">
      <c r="A19" s="19" t="s">
        <v>118</v>
      </c>
      <c r="B19" s="17">
        <v>3418.1606709539997</v>
      </c>
      <c r="C19" s="17">
        <v>5030.5749673050004</v>
      </c>
      <c r="D19" s="17">
        <v>575.68679550000013</v>
      </c>
      <c r="E19" s="17">
        <v>2155.0558140000003</v>
      </c>
      <c r="F19" s="17">
        <v>3298.5055734075004</v>
      </c>
      <c r="G19" s="17">
        <v>3170.6862651450001</v>
      </c>
      <c r="H19" s="17">
        <v>3470.5790419499999</v>
      </c>
      <c r="I19" s="17">
        <v>4605.3194534999993</v>
      </c>
      <c r="J19" s="17">
        <v>8646.8984019449999</v>
      </c>
      <c r="K19" s="17">
        <v>3674.378129445</v>
      </c>
      <c r="L19" s="17">
        <v>4508.3265498989995</v>
      </c>
      <c r="M19" s="17">
        <v>3415.990747545</v>
      </c>
      <c r="N19" s="17">
        <v>45970.162410595491</v>
      </c>
    </row>
    <row r="25" spans="1:14" x14ac:dyDescent="0.25">
      <c r="A25" s="11" t="s">
        <v>108</v>
      </c>
      <c r="B25" s="11" t="s">
        <v>112</v>
      </c>
    </row>
    <row r="26" spans="1:14" x14ac:dyDescent="0.25">
      <c r="A26" s="18" t="s">
        <v>121</v>
      </c>
      <c r="B26" s="20">
        <v>5</v>
      </c>
      <c r="C26" s="20">
        <v>6</v>
      </c>
      <c r="D26" s="20">
        <v>7</v>
      </c>
      <c r="E26" s="20">
        <v>8</v>
      </c>
      <c r="F26" s="20">
        <v>9</v>
      </c>
      <c r="G26" s="20">
        <v>10</v>
      </c>
      <c r="H26" s="20">
        <v>11</v>
      </c>
      <c r="I26" s="20">
        <v>12</v>
      </c>
      <c r="J26" s="20">
        <v>1</v>
      </c>
      <c r="K26" s="20">
        <v>2</v>
      </c>
      <c r="L26" s="20">
        <v>3</v>
      </c>
      <c r="M26" s="20">
        <v>4</v>
      </c>
    </row>
    <row r="27" spans="1:14" x14ac:dyDescent="0.25">
      <c r="A27" s="54" t="s">
        <v>200</v>
      </c>
      <c r="B27" s="56">
        <v>0.23709309529145484</v>
      </c>
      <c r="C27" s="56">
        <v>0.12597679404169729</v>
      </c>
      <c r="D27" s="56">
        <v>9.8080918203030068E-2</v>
      </c>
      <c r="E27" s="56">
        <v>0.10085960782916409</v>
      </c>
      <c r="F27" s="56">
        <v>0.12861044026121196</v>
      </c>
      <c r="G27" s="56">
        <v>9.8095453315301812E-2</v>
      </c>
      <c r="H27" s="56">
        <v>0.24177816046181522</v>
      </c>
      <c r="I27" s="56">
        <v>0.13041520736276976</v>
      </c>
      <c r="J27" s="56">
        <v>0.18868142163645801</v>
      </c>
      <c r="K27" s="56">
        <v>0.24502492994943578</v>
      </c>
      <c r="L27" s="56">
        <v>0.13031746761520902</v>
      </c>
      <c r="M27" s="56">
        <v>9.7465001453612407E-2</v>
      </c>
    </row>
    <row r="28" spans="1:14" x14ac:dyDescent="0.25">
      <c r="A28" s="15" t="s">
        <v>0</v>
      </c>
      <c r="B28" s="22">
        <v>4.2532686475332893E-3</v>
      </c>
      <c r="C28" s="22">
        <v>1.6730122351220553E-3</v>
      </c>
      <c r="D28" s="22">
        <v>0</v>
      </c>
      <c r="E28" s="22">
        <v>1.9143359295844205E-2</v>
      </c>
      <c r="F28" s="22">
        <v>1.5954971042578359E-2</v>
      </c>
      <c r="G28" s="22">
        <v>1.763798443724059E-3</v>
      </c>
      <c r="H28" s="22">
        <v>4.5532921910117572E-3</v>
      </c>
      <c r="I28" s="22">
        <v>2.1755932137097296E-3</v>
      </c>
      <c r="J28" s="22">
        <v>2.1086330008108691E-3</v>
      </c>
      <c r="K28" s="22">
        <v>4.7308186263414331E-3</v>
      </c>
      <c r="L28" s="22">
        <v>2.193508105013277E-3</v>
      </c>
      <c r="M28" s="22">
        <v>1.882709790599419E-3</v>
      </c>
    </row>
    <row r="29" spans="1:14" x14ac:dyDescent="0.25">
      <c r="A29" s="15" t="s">
        <v>1</v>
      </c>
      <c r="B29" s="22">
        <v>5.0623423430738043E-2</v>
      </c>
      <c r="C29" s="22">
        <v>0.12217961673857612</v>
      </c>
      <c r="D29" s="22">
        <v>8.0547704693706146E-2</v>
      </c>
      <c r="E29" s="22">
        <v>0.11446195889569662</v>
      </c>
      <c r="F29" s="22">
        <v>9.409036693831839E-2</v>
      </c>
      <c r="G29" s="22">
        <v>2.6182202544786808E-2</v>
      </c>
      <c r="H29" s="22">
        <v>2.5898884282288866E-2</v>
      </c>
      <c r="I29" s="22">
        <v>6.0662867651380833E-2</v>
      </c>
      <c r="J29" s="22">
        <v>5.0700201664378067E-2</v>
      </c>
      <c r="K29" s="22">
        <v>2.6908645222894986E-2</v>
      </c>
      <c r="L29" s="22">
        <v>6.116239517026055E-2</v>
      </c>
      <c r="M29" s="22">
        <v>2.7947348091797594E-2</v>
      </c>
    </row>
    <row r="30" spans="1:14" x14ac:dyDescent="0.25">
      <c r="A30" s="15" t="s">
        <v>167</v>
      </c>
      <c r="B30" s="22">
        <v>0.29527917537834864</v>
      </c>
      <c r="C30" s="22">
        <v>0.30673077892806733</v>
      </c>
      <c r="D30" s="22">
        <v>0.56267282884031344</v>
      </c>
      <c r="E30" s="22">
        <v>0.25988184847077006</v>
      </c>
      <c r="F30" s="22">
        <v>0.28216470194971466</v>
      </c>
      <c r="G30" s="22">
        <v>0.35004893118911057</v>
      </c>
      <c r="H30" s="22">
        <v>0.30815783686894282</v>
      </c>
      <c r="I30" s="22">
        <v>0.33424358028630291</v>
      </c>
      <c r="J30" s="22">
        <v>0.27104009767511855</v>
      </c>
      <c r="K30" s="22">
        <v>0.31153685670013032</v>
      </c>
      <c r="L30" s="22">
        <v>0.33478599965148109</v>
      </c>
      <c r="M30" s="22">
        <v>0.35602707873961498</v>
      </c>
    </row>
    <row r="31" spans="1:14" x14ac:dyDescent="0.25">
      <c r="A31" s="15" t="s">
        <v>160</v>
      </c>
      <c r="B31" s="22">
        <v>0.13135520847376875</v>
      </c>
      <c r="C31" s="22">
        <v>0.18300125213881629</v>
      </c>
      <c r="D31" s="22">
        <v>4.640277093171577E-2</v>
      </c>
      <c r="E31" s="22">
        <v>0.14998157908498605</v>
      </c>
      <c r="F31" s="22">
        <v>0.14761178537194733</v>
      </c>
      <c r="G31" s="22">
        <v>0.15536210190839317</v>
      </c>
      <c r="H31" s="22">
        <v>0.13442478491654572</v>
      </c>
      <c r="I31" s="22">
        <v>0.19523034299318667</v>
      </c>
      <c r="J31" s="22">
        <v>0.16286242864877795</v>
      </c>
      <c r="K31" s="22">
        <v>0.13293545633905104</v>
      </c>
      <c r="L31" s="22">
        <v>0.19487438406844826</v>
      </c>
      <c r="M31" s="22">
        <v>0.15348341228582124</v>
      </c>
    </row>
    <row r="32" spans="1:14" x14ac:dyDescent="0.25">
      <c r="A32" s="15" t="s">
        <v>205</v>
      </c>
      <c r="B32" s="22">
        <v>0.23820473256827704</v>
      </c>
      <c r="C32" s="22">
        <v>0.19318124261959335</v>
      </c>
      <c r="D32" s="22">
        <v>0.15723393468037256</v>
      </c>
      <c r="E32" s="22">
        <v>0.2751892763738879</v>
      </c>
      <c r="F32" s="22">
        <v>0.22009649031758985</v>
      </c>
      <c r="G32" s="22">
        <v>0.22896920005322555</v>
      </c>
      <c r="H32" s="22">
        <v>0.23975790161876623</v>
      </c>
      <c r="I32" s="22">
        <v>0.19657512527431448</v>
      </c>
      <c r="J32" s="22">
        <v>0.19801478002966486</v>
      </c>
      <c r="K32" s="22">
        <v>0.23254128818501874</v>
      </c>
      <c r="L32" s="22">
        <v>0.19562276601608594</v>
      </c>
      <c r="M32" s="22">
        <v>0.2223391005364527</v>
      </c>
    </row>
    <row r="33" spans="1:14" x14ac:dyDescent="0.25">
      <c r="A33" s="15" t="s">
        <v>165</v>
      </c>
      <c r="B33" s="22">
        <v>0</v>
      </c>
      <c r="C33" s="22">
        <v>2.8032332470247856E-3</v>
      </c>
      <c r="D33" s="22">
        <v>0</v>
      </c>
      <c r="E33" s="22">
        <v>5.0339872543087645E-2</v>
      </c>
      <c r="F33" s="22">
        <v>3.4106354376652634E-4</v>
      </c>
      <c r="G33" s="22">
        <v>4.1075255988483647E-2</v>
      </c>
      <c r="H33" s="22">
        <v>0</v>
      </c>
      <c r="I33" s="22">
        <v>2.6626817365906319E-3</v>
      </c>
      <c r="J33" s="22">
        <v>5.0355037408796127E-2</v>
      </c>
      <c r="K33" s="22">
        <v>0</v>
      </c>
      <c r="L33" s="22">
        <v>2.6383681102839533E-3</v>
      </c>
      <c r="M33" s="22">
        <v>3.812561556075595E-2</v>
      </c>
    </row>
    <row r="34" spans="1:14" x14ac:dyDescent="0.25">
      <c r="A34" s="15" t="s">
        <v>169</v>
      </c>
      <c r="B34" s="22">
        <v>2.3808222036352366E-2</v>
      </c>
      <c r="C34" s="22">
        <v>9.6046519282634857E-3</v>
      </c>
      <c r="D34" s="22">
        <v>2.4974517589052465E-2</v>
      </c>
      <c r="E34" s="22">
        <v>2.0104351691746951E-2</v>
      </c>
      <c r="F34" s="22">
        <v>2.5098309570075247E-2</v>
      </c>
      <c r="G34" s="22">
        <v>3.2565402917679724E-2</v>
      </c>
      <c r="H34" s="22">
        <v>2.4757931086255288E-2</v>
      </c>
      <c r="I34" s="22">
        <v>1.1267835928420247E-2</v>
      </c>
      <c r="J34" s="22">
        <v>2.9719000830366701E-2</v>
      </c>
      <c r="K34" s="22">
        <v>2.4930583951313815E-2</v>
      </c>
      <c r="L34" s="22">
        <v>1.1303114169744782E-2</v>
      </c>
      <c r="M34" s="22">
        <v>3.2692510860212402E-2</v>
      </c>
    </row>
    <row r="35" spans="1:14" x14ac:dyDescent="0.25">
      <c r="A35" s="15" t="s">
        <v>171</v>
      </c>
      <c r="B35" s="22">
        <v>9.2154825452392874E-4</v>
      </c>
      <c r="C35" s="22">
        <v>8.127512394851287E-3</v>
      </c>
      <c r="D35" s="22">
        <v>0</v>
      </c>
      <c r="E35" s="22">
        <v>0</v>
      </c>
      <c r="F35" s="22">
        <v>2.0333524305891505E-2</v>
      </c>
      <c r="G35" s="22">
        <v>2.4836894417997126E-3</v>
      </c>
      <c r="H35" s="22">
        <v>9.0762952289083227E-4</v>
      </c>
      <c r="I35" s="22">
        <v>7.7200064748993635E-3</v>
      </c>
      <c r="J35" s="22">
        <v>4.631718581426989E-3</v>
      </c>
      <c r="K35" s="22">
        <v>8.5728792438566858E-4</v>
      </c>
      <c r="L35" s="22">
        <v>7.6495131260561856E-3</v>
      </c>
      <c r="M35" s="22">
        <v>2.3053341129976993E-3</v>
      </c>
    </row>
    <row r="36" spans="1:14" x14ac:dyDescent="0.25">
      <c r="A36" s="15" t="s">
        <v>170</v>
      </c>
      <c r="B36" s="22">
        <v>9.8019600408803878E-3</v>
      </c>
      <c r="C36" s="22">
        <v>4.1349702960780534E-2</v>
      </c>
      <c r="D36" s="22">
        <v>0</v>
      </c>
      <c r="E36" s="22">
        <v>0</v>
      </c>
      <c r="F36" s="22">
        <v>5.5944554175595622E-2</v>
      </c>
      <c r="G36" s="22">
        <v>5.3306968780864383E-2</v>
      </c>
      <c r="H36" s="22">
        <v>1.0493385630986205E-2</v>
      </c>
      <c r="I36" s="22">
        <v>5.2060720579934466E-2</v>
      </c>
      <c r="J36" s="22">
        <v>3.0327802611687032E-2</v>
      </c>
      <c r="K36" s="22">
        <v>1.0902507924803833E-2</v>
      </c>
      <c r="L36" s="22">
        <v>5.2408919034501462E-2</v>
      </c>
      <c r="M36" s="22">
        <v>5.690080541119482E-2</v>
      </c>
    </row>
    <row r="37" spans="1:14" x14ac:dyDescent="0.25">
      <c r="A37" s="16" t="s">
        <v>162</v>
      </c>
      <c r="B37" s="22">
        <v>8.6593658781226827E-3</v>
      </c>
      <c r="C37" s="22">
        <v>5.3722027672073605E-3</v>
      </c>
      <c r="D37" s="22">
        <v>3.0087325061809587E-2</v>
      </c>
      <c r="E37" s="22">
        <v>1.003814581481647E-2</v>
      </c>
      <c r="F37" s="22">
        <v>9.7537925233104721E-3</v>
      </c>
      <c r="G37" s="22">
        <v>1.0146995416630628E-2</v>
      </c>
      <c r="H37" s="22">
        <v>9.270193420497095E-3</v>
      </c>
      <c r="I37" s="22">
        <v>6.986038498490884E-3</v>
      </c>
      <c r="J37" s="22">
        <v>1.1558877912514615E-2</v>
      </c>
      <c r="K37" s="22">
        <v>9.6316251766242547E-3</v>
      </c>
      <c r="L37" s="22">
        <v>7.0435649329153843E-3</v>
      </c>
      <c r="M37" s="22">
        <v>1.0831083156940721E-2</v>
      </c>
    </row>
    <row r="38" spans="1:14" x14ac:dyDescent="0.25">
      <c r="A38" s="19" t="s">
        <v>117</v>
      </c>
      <c r="B38" s="23">
        <v>1</v>
      </c>
      <c r="C38" s="23">
        <v>1</v>
      </c>
      <c r="D38" s="23">
        <v>1</v>
      </c>
      <c r="E38" s="23">
        <v>1</v>
      </c>
      <c r="F38" s="23">
        <v>1</v>
      </c>
      <c r="G38" s="23">
        <v>1</v>
      </c>
      <c r="H38" s="23">
        <v>1</v>
      </c>
      <c r="I38" s="23">
        <v>1</v>
      </c>
      <c r="J38" s="23">
        <v>1</v>
      </c>
      <c r="K38" s="23">
        <v>1</v>
      </c>
      <c r="L38" s="23">
        <v>1</v>
      </c>
      <c r="M38" s="23">
        <v>1</v>
      </c>
    </row>
    <row r="44" spans="1:14" x14ac:dyDescent="0.25">
      <c r="A44" s="11" t="s">
        <v>108</v>
      </c>
      <c r="B44" s="11" t="s">
        <v>112</v>
      </c>
    </row>
    <row r="45" spans="1:14" x14ac:dyDescent="0.25">
      <c r="A45" s="18" t="s">
        <v>122</v>
      </c>
      <c r="B45" s="20">
        <v>5</v>
      </c>
      <c r="C45" s="20">
        <v>6</v>
      </c>
      <c r="D45" s="20">
        <v>7</v>
      </c>
      <c r="E45" s="20">
        <v>8</v>
      </c>
      <c r="F45" s="20">
        <v>9</v>
      </c>
      <c r="G45" s="20">
        <v>10</v>
      </c>
      <c r="H45" s="20">
        <v>11</v>
      </c>
      <c r="I45" s="20">
        <v>12</v>
      </c>
      <c r="J45" s="20">
        <v>1</v>
      </c>
      <c r="K45" s="20">
        <v>2</v>
      </c>
      <c r="L45" s="20">
        <v>3</v>
      </c>
      <c r="M45" s="20">
        <v>4</v>
      </c>
      <c r="N45" s="20" t="s">
        <v>119</v>
      </c>
    </row>
    <row r="46" spans="1:14" x14ac:dyDescent="0.25">
      <c r="A46" s="54" t="s">
        <v>200</v>
      </c>
      <c r="B46" s="56">
        <v>0.11033325148973736</v>
      </c>
      <c r="C46" s="56">
        <v>8.6278624904595175E-2</v>
      </c>
      <c r="D46" s="56">
        <v>7.687158372708996E-3</v>
      </c>
      <c r="E46" s="56">
        <v>2.9591762664851043E-2</v>
      </c>
      <c r="F46" s="56">
        <v>5.7754853245198107E-2</v>
      </c>
      <c r="G46" s="56">
        <v>4.234451737361046E-2</v>
      </c>
      <c r="H46" s="56">
        <v>0.11423890885861898</v>
      </c>
      <c r="I46" s="56">
        <v>8.1767935873318751E-2</v>
      </c>
      <c r="J46" s="56">
        <v>0.22211839850784343</v>
      </c>
      <c r="K46" s="56">
        <v>0.12257140339409599</v>
      </c>
      <c r="L46" s="56">
        <v>7.9985826191080675E-2</v>
      </c>
      <c r="M46" s="56">
        <v>4.5327359124341035E-2</v>
      </c>
      <c r="N46" s="56">
        <v>1</v>
      </c>
    </row>
    <row r="47" spans="1:14" x14ac:dyDescent="0.25">
      <c r="A47" s="15" t="s">
        <v>0</v>
      </c>
      <c r="B47" s="22">
        <v>7.2623594205298195E-2</v>
      </c>
      <c r="C47" s="22">
        <v>4.2041595901111548E-2</v>
      </c>
      <c r="D47" s="22">
        <v>0</v>
      </c>
      <c r="E47" s="22">
        <v>0.20608155566694833</v>
      </c>
      <c r="F47" s="22">
        <v>0.26289098498047608</v>
      </c>
      <c r="G47" s="22">
        <v>2.793602929603034E-2</v>
      </c>
      <c r="H47" s="22">
        <v>7.8938689353585001E-2</v>
      </c>
      <c r="I47" s="22">
        <v>5.0049518929894711E-2</v>
      </c>
      <c r="J47" s="22">
        <v>9.108016450347145E-2</v>
      </c>
      <c r="K47" s="22">
        <v>8.6832558288943498E-2</v>
      </c>
      <c r="L47" s="22">
        <v>4.9398875183806076E-2</v>
      </c>
      <c r="M47" s="22">
        <v>3.2126433690434893E-2</v>
      </c>
      <c r="N47" s="22">
        <v>1</v>
      </c>
    </row>
    <row r="48" spans="1:14" x14ac:dyDescent="0.25">
      <c r="A48" s="15" t="s">
        <v>1</v>
      </c>
      <c r="B48" s="22">
        <v>6.2881563317815983E-2</v>
      </c>
      <c r="C48" s="22">
        <v>0.22335502627317902</v>
      </c>
      <c r="D48" s="22">
        <v>1.6850732468932546E-2</v>
      </c>
      <c r="E48" s="22">
        <v>8.9639421029875987E-2</v>
      </c>
      <c r="F48" s="22">
        <v>0.11278250350358897</v>
      </c>
      <c r="G48" s="22">
        <v>3.0167463488147965E-2</v>
      </c>
      <c r="H48" s="22">
        <v>3.266347159178766E-2</v>
      </c>
      <c r="I48" s="22">
        <v>0.10152243917276751</v>
      </c>
      <c r="J48" s="22">
        <v>0.15931232992804617</v>
      </c>
      <c r="K48" s="22">
        <v>3.592981875096643E-2</v>
      </c>
      <c r="L48" s="22">
        <v>0.10020264746352155</v>
      </c>
      <c r="M48" s="22">
        <v>3.4692583011370161E-2</v>
      </c>
      <c r="N48" s="22">
        <v>1</v>
      </c>
    </row>
    <row r="49" spans="1:14" x14ac:dyDescent="0.25">
      <c r="A49" s="15" t="s">
        <v>167</v>
      </c>
      <c r="B49" s="22">
        <v>7.0583214357428009E-2</v>
      </c>
      <c r="C49" s="22">
        <v>0.10790737376031433</v>
      </c>
      <c r="D49" s="22">
        <v>2.2652615423363831E-2</v>
      </c>
      <c r="E49" s="22">
        <v>3.9166125354501521E-2</v>
      </c>
      <c r="F49" s="22">
        <v>6.5087268491188427E-2</v>
      </c>
      <c r="G49" s="22">
        <v>7.7617234943752569E-2</v>
      </c>
      <c r="H49" s="22">
        <v>7.4791336966586283E-2</v>
      </c>
      <c r="I49" s="22">
        <v>0.10764626744067649</v>
      </c>
      <c r="J49" s="22">
        <v>0.16389663661035386</v>
      </c>
      <c r="K49" s="22">
        <v>8.0051490228034122E-2</v>
      </c>
      <c r="L49" s="22">
        <v>0.10555013511878676</v>
      </c>
      <c r="M49" s="22">
        <v>8.5050301305013842E-2</v>
      </c>
      <c r="N49" s="22">
        <v>1</v>
      </c>
    </row>
    <row r="50" spans="1:14" x14ac:dyDescent="0.25">
      <c r="A50" s="15" t="s">
        <v>160</v>
      </c>
      <c r="B50" s="22">
        <v>6.0969513549123715E-2</v>
      </c>
      <c r="C50" s="22">
        <v>0.12500996848819748</v>
      </c>
      <c r="D50" s="22">
        <v>3.6274642612025136E-3</v>
      </c>
      <c r="E50" s="22">
        <v>4.3890386298229445E-2</v>
      </c>
      <c r="F50" s="22">
        <v>6.6116706896419769E-2</v>
      </c>
      <c r="G50" s="22">
        <v>6.6891559104436255E-2</v>
      </c>
      <c r="H50" s="22">
        <v>6.3351112977113308E-2</v>
      </c>
      <c r="I50" s="22">
        <v>0.12208998411826841</v>
      </c>
      <c r="J50" s="22">
        <v>0.19122920610429284</v>
      </c>
      <c r="K50" s="22">
        <v>6.6328112262100281E-2</v>
      </c>
      <c r="L50" s="22">
        <v>0.1193007242446687</v>
      </c>
      <c r="M50" s="22">
        <v>7.119526169594724E-2</v>
      </c>
      <c r="N50" s="22">
        <v>1</v>
      </c>
    </row>
    <row r="51" spans="1:14" x14ac:dyDescent="0.25">
      <c r="A51" s="15" t="s">
        <v>205</v>
      </c>
      <c r="B51" s="22">
        <v>8.2519153034351603E-2</v>
      </c>
      <c r="C51" s="22">
        <v>9.8490532134809558E-2</v>
      </c>
      <c r="D51" s="22">
        <v>9.1736983155239638E-3</v>
      </c>
      <c r="E51" s="22">
        <v>6.0103800171783739E-2</v>
      </c>
      <c r="F51" s="22">
        <v>7.3577028234740077E-2</v>
      </c>
      <c r="G51" s="22">
        <v>7.3577028006708803E-2</v>
      </c>
      <c r="H51" s="22">
        <v>8.4330907144630027E-2</v>
      </c>
      <c r="I51" s="22">
        <v>9.1748764619250828E-2</v>
      </c>
      <c r="J51" s="22">
        <v>0.17352812216313507</v>
      </c>
      <c r="K51" s="22">
        <v>8.6595599782478064E-2</v>
      </c>
      <c r="L51" s="22">
        <v>8.9381299429107469E-2</v>
      </c>
      <c r="M51" s="22">
        <v>7.6974066963480844E-2</v>
      </c>
      <c r="N51" s="22">
        <v>1</v>
      </c>
    </row>
    <row r="52" spans="1:14" x14ac:dyDescent="0.25">
      <c r="A52" s="15" t="s">
        <v>165</v>
      </c>
      <c r="B52" s="22">
        <v>0</v>
      </c>
      <c r="C52" s="22">
        <v>1.6713182246165827E-2</v>
      </c>
      <c r="D52" s="22">
        <v>0</v>
      </c>
      <c r="E52" s="22">
        <v>0.12857393102499687</v>
      </c>
      <c r="F52" s="22">
        <v>1.3333212801089611E-3</v>
      </c>
      <c r="G52" s="22">
        <v>0.15435327131309401</v>
      </c>
      <c r="H52" s="22">
        <v>0</v>
      </c>
      <c r="I52" s="22">
        <v>1.4533201953187677E-2</v>
      </c>
      <c r="J52" s="22">
        <v>0.51604261497476067</v>
      </c>
      <c r="K52" s="22">
        <v>0</v>
      </c>
      <c r="L52" s="22">
        <v>1.4097205894592046E-2</v>
      </c>
      <c r="M52" s="22">
        <v>0.15435327131309401</v>
      </c>
      <c r="N52" s="22">
        <v>1</v>
      </c>
    </row>
    <row r="53" spans="1:14" x14ac:dyDescent="0.25">
      <c r="A53" s="15" t="s">
        <v>169</v>
      </c>
      <c r="B53" s="22">
        <v>7.9591454725879973E-2</v>
      </c>
      <c r="C53" s="22">
        <v>4.7254836143117013E-2</v>
      </c>
      <c r="D53" s="22">
        <v>1.4061458899114204E-2</v>
      </c>
      <c r="E53" s="22">
        <v>4.2373623249036485E-2</v>
      </c>
      <c r="F53" s="22">
        <v>8.0967121446392093E-2</v>
      </c>
      <c r="G53" s="22">
        <v>0.10098496812380379</v>
      </c>
      <c r="H53" s="22">
        <v>8.4035598043675969E-2</v>
      </c>
      <c r="I53" s="22">
        <v>5.07513128297334E-2</v>
      </c>
      <c r="J53" s="22">
        <v>0.25132839962814618</v>
      </c>
      <c r="K53" s="22">
        <v>8.959077719092097E-2</v>
      </c>
      <c r="L53" s="22">
        <v>4.9837986191255255E-2</v>
      </c>
      <c r="M53" s="22">
        <v>0.1092224635289247</v>
      </c>
      <c r="N53" s="22">
        <v>1</v>
      </c>
    </row>
    <row r="54" spans="1:14" x14ac:dyDescent="0.25">
      <c r="A54" s="15" t="s">
        <v>171</v>
      </c>
      <c r="B54" s="22">
        <v>1.2949858411298575E-2</v>
      </c>
      <c r="C54" s="22">
        <v>0.16808529942088937</v>
      </c>
      <c r="D54" s="22">
        <v>0</v>
      </c>
      <c r="E54" s="22">
        <v>0</v>
      </c>
      <c r="F54" s="22">
        <v>0.27573020752344568</v>
      </c>
      <c r="G54" s="22">
        <v>3.237464602824644E-2</v>
      </c>
      <c r="H54" s="22">
        <v>1.2949858411298575E-2</v>
      </c>
      <c r="I54" s="22">
        <v>0.14616112993120817</v>
      </c>
      <c r="J54" s="22">
        <v>0.16464819980079617</v>
      </c>
      <c r="K54" s="22">
        <v>1.2949858411298575E-2</v>
      </c>
      <c r="L54" s="22">
        <v>0.14177629603327191</v>
      </c>
      <c r="M54" s="22">
        <v>3.237464602824644E-2</v>
      </c>
      <c r="N54" s="22">
        <v>1</v>
      </c>
    </row>
    <row r="55" spans="1:14" x14ac:dyDescent="0.25">
      <c r="A55" s="15" t="s">
        <v>170</v>
      </c>
      <c r="B55" s="22">
        <v>2.0885656166254828E-2</v>
      </c>
      <c r="C55" s="22">
        <v>0.12966797928011006</v>
      </c>
      <c r="D55" s="22">
        <v>0</v>
      </c>
      <c r="E55" s="22">
        <v>0</v>
      </c>
      <c r="F55" s="22">
        <v>0.11503175956776827</v>
      </c>
      <c r="G55" s="22">
        <v>0.10536102391604077</v>
      </c>
      <c r="H55" s="22">
        <v>2.270180018071177E-2</v>
      </c>
      <c r="I55" s="22">
        <v>0.14945576068625846</v>
      </c>
      <c r="J55" s="22">
        <v>0.16347224407477962</v>
      </c>
      <c r="K55" s="22">
        <v>2.497198019878295E-2</v>
      </c>
      <c r="L55" s="22">
        <v>0.14728661842584645</v>
      </c>
      <c r="M55" s="22">
        <v>0.12116517750344687</v>
      </c>
      <c r="N55" s="22">
        <v>1</v>
      </c>
    </row>
    <row r="56" spans="1:14" x14ac:dyDescent="0.25">
      <c r="A56" s="16" t="s">
        <v>162</v>
      </c>
      <c r="B56" s="23">
        <v>6.9098339294942704E-2</v>
      </c>
      <c r="C56" s="23">
        <v>6.3089788051904197E-2</v>
      </c>
      <c r="D56" s="23">
        <v>4.0435134601076485E-2</v>
      </c>
      <c r="E56" s="23">
        <v>5.0501126904676799E-2</v>
      </c>
      <c r="F56" s="23">
        <v>7.5106890537981197E-2</v>
      </c>
      <c r="G56" s="23">
        <v>7.5106890537981197E-2</v>
      </c>
      <c r="H56" s="23">
        <v>7.5106890537981197E-2</v>
      </c>
      <c r="I56" s="23">
        <v>7.5106890537981197E-2</v>
      </c>
      <c r="J56" s="23">
        <v>0.23332704432402984</v>
      </c>
      <c r="K56" s="23">
        <v>8.261757959177933E-2</v>
      </c>
      <c r="L56" s="23">
        <v>7.413050096098743E-2</v>
      </c>
      <c r="M56" s="23">
        <v>8.6372924118678363E-2</v>
      </c>
      <c r="N56" s="23">
        <v>1</v>
      </c>
    </row>
  </sheetData>
  <pageMargins left="0.7" right="0.7" top="0.75" bottom="0.75" header="0.3" footer="0.3"/>
  <drawing r:id="rId4"/>
  <extLst>
    <ext xmlns:x14="http://schemas.microsoft.com/office/spreadsheetml/2009/9/main" uri="{A8765BA9-456A-4dab-B4F3-ACF838C121DE}">
      <x14:slicerList>
        <x14:slicer r:id="rId5"/>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017"/>
  <sheetViews>
    <sheetView workbookViewId="0">
      <pane xSplit="2" ySplit="1" topLeftCell="J35" activePane="bottomRight" state="frozen"/>
      <selection pane="topRight" activeCell="C1" sqref="C1"/>
      <selection pane="bottomLeft" activeCell="A2" sqref="A2"/>
      <selection pane="bottomRight" activeCell="S2" sqref="S2"/>
    </sheetView>
  </sheetViews>
  <sheetFormatPr defaultRowHeight="15" x14ac:dyDescent="0.25"/>
  <cols>
    <col min="1" max="1" width="8.85546875" style="69" customWidth="1"/>
    <col min="2" max="2" width="10.28515625" style="69" customWidth="1"/>
    <col min="3" max="3" width="11.85546875" style="69" customWidth="1"/>
    <col min="4" max="4" width="14.5703125" style="70" bestFit="1" customWidth="1"/>
    <col min="5" max="5" width="13.5703125" style="8" bestFit="1" customWidth="1"/>
    <col min="6" max="6" width="9" style="8" customWidth="1"/>
    <col min="7" max="10" width="9.140625" style="8"/>
    <col min="11" max="11" width="5.28515625" style="8" customWidth="1"/>
    <col min="12" max="12" width="8.140625" style="8" customWidth="1"/>
    <col min="13" max="13" width="37.5703125" style="8" customWidth="1"/>
    <col min="14" max="14" width="16.140625" style="8" bestFit="1" customWidth="1"/>
    <col min="15" max="15" width="16.140625" style="8" customWidth="1"/>
    <col min="16" max="17" width="9.140625" style="8"/>
    <col min="18" max="18" width="12.7109375" style="8" customWidth="1"/>
    <col min="19" max="16384" width="9.140625" style="8"/>
  </cols>
  <sheetData>
    <row r="1" spans="1:19" ht="27.75" customHeight="1" x14ac:dyDescent="0.25">
      <c r="A1" s="63" t="s">
        <v>23</v>
      </c>
      <c r="B1" s="64" t="s">
        <v>63</v>
      </c>
      <c r="C1" s="64" t="s">
        <v>109</v>
      </c>
      <c r="D1" s="65" t="s">
        <v>24</v>
      </c>
      <c r="E1" s="7" t="s">
        <v>25</v>
      </c>
      <c r="F1" s="9" t="s">
        <v>105</v>
      </c>
      <c r="G1" s="9" t="s">
        <v>3</v>
      </c>
      <c r="H1" s="9" t="s">
        <v>64</v>
      </c>
      <c r="I1" s="9" t="s">
        <v>102</v>
      </c>
      <c r="J1" s="9" t="s">
        <v>65</v>
      </c>
      <c r="K1" s="9" t="s">
        <v>110</v>
      </c>
      <c r="L1" s="9" t="s">
        <v>66</v>
      </c>
      <c r="M1" s="9" t="s">
        <v>2</v>
      </c>
      <c r="N1" s="10" t="s">
        <v>67</v>
      </c>
      <c r="O1" s="10" t="s">
        <v>214</v>
      </c>
      <c r="P1" s="8" t="s">
        <v>103</v>
      </c>
      <c r="Q1" s="8" t="s">
        <v>111</v>
      </c>
      <c r="R1" s="8" t="s">
        <v>153</v>
      </c>
      <c r="S1" s="8" t="s">
        <v>239</v>
      </c>
    </row>
    <row r="2" spans="1:19" x14ac:dyDescent="0.25">
      <c r="A2" s="66">
        <v>42400</v>
      </c>
      <c r="B2" s="67" t="s">
        <v>4</v>
      </c>
      <c r="C2" s="67" t="s">
        <v>71</v>
      </c>
      <c r="D2" s="68">
        <v>357977696.73750001</v>
      </c>
      <c r="E2" s="2">
        <v>0</v>
      </c>
      <c r="F2" s="12">
        <f t="shared" ref="F2:F65" si="0">D2/1000000</f>
        <v>357.97769673750003</v>
      </c>
      <c r="G2" s="8">
        <f t="shared" ref="G2:G65" si="1">MONTH(A2)</f>
        <v>1</v>
      </c>
      <c r="H2" s="8">
        <f t="shared" ref="H2:H65" si="2">YEAR(A2)</f>
        <v>2016</v>
      </c>
      <c r="I2" s="3" t="s">
        <v>4</v>
      </c>
      <c r="J2" s="6" t="str">
        <f t="shared" ref="J2:J65" si="3">+LEFT(I2,4)</f>
        <v>6421</v>
      </c>
      <c r="K2" s="6" t="str">
        <f t="shared" ref="K2:K65" si="4">+LEFT(J2,3)</f>
        <v>642</v>
      </c>
      <c r="L2" s="6" t="s">
        <v>207</v>
      </c>
      <c r="M2" s="4" t="str">
        <f>+VLOOKUP(J2,data1!$A$2:$C$19,2,0)</f>
        <v>Lương và thưởng</v>
      </c>
      <c r="N2" s="6" t="s">
        <v>87</v>
      </c>
      <c r="O2" s="8" t="s">
        <v>216</v>
      </c>
      <c r="P2" s="6" t="b">
        <f t="shared" ref="P2:P65" si="5">+EXACT($B2,$I2)</f>
        <v>1</v>
      </c>
      <c r="Q2" s="1">
        <v>1</v>
      </c>
      <c r="R2" s="4" t="str">
        <f>+VLOOKUP(M2,data1!$B$2:$C$19,2,0)</f>
        <v>CP01</v>
      </c>
      <c r="S2" s="8" t="s">
        <v>207</v>
      </c>
    </row>
    <row r="3" spans="1:19" x14ac:dyDescent="0.25">
      <c r="A3" s="66">
        <v>42400</v>
      </c>
      <c r="B3" s="67" t="s">
        <v>12</v>
      </c>
      <c r="C3" s="67" t="s">
        <v>74</v>
      </c>
      <c r="D3" s="68">
        <v>287164929.71250004</v>
      </c>
      <c r="E3" s="2">
        <v>0</v>
      </c>
      <c r="F3" s="12">
        <f t="shared" si="0"/>
        <v>287.16492971250005</v>
      </c>
      <c r="G3" s="8">
        <f t="shared" si="1"/>
        <v>1</v>
      </c>
      <c r="H3" s="8">
        <f t="shared" si="2"/>
        <v>2016</v>
      </c>
      <c r="I3" s="3" t="s">
        <v>12</v>
      </c>
      <c r="J3" s="6" t="str">
        <f t="shared" si="3"/>
        <v>6421</v>
      </c>
      <c r="K3" s="6" t="str">
        <f t="shared" si="4"/>
        <v>642</v>
      </c>
      <c r="L3" s="6" t="s">
        <v>206</v>
      </c>
      <c r="M3" s="4" t="str">
        <f>+VLOOKUP(J3,data1!$A$2:$C$19,2,0)</f>
        <v>Lương và thưởng</v>
      </c>
      <c r="N3" s="6" t="s">
        <v>210</v>
      </c>
      <c r="O3" s="8" t="s">
        <v>216</v>
      </c>
      <c r="P3" s="6" t="b">
        <f t="shared" si="5"/>
        <v>1</v>
      </c>
      <c r="Q3" s="1">
        <v>1</v>
      </c>
      <c r="R3" s="4" t="str">
        <f>+VLOOKUP(M3,data1!$B$2:$C$19,2,0)</f>
        <v>CP01</v>
      </c>
      <c r="S3" s="8" t="s">
        <v>207</v>
      </c>
    </row>
    <row r="4" spans="1:19" x14ac:dyDescent="0.25">
      <c r="A4" s="66">
        <v>42400</v>
      </c>
      <c r="B4" s="67" t="s">
        <v>22</v>
      </c>
      <c r="C4" s="67" t="s">
        <v>38</v>
      </c>
      <c r="D4" s="68">
        <v>95043375</v>
      </c>
      <c r="E4" s="2">
        <v>0</v>
      </c>
      <c r="F4" s="12">
        <f t="shared" si="0"/>
        <v>95.043374999999997</v>
      </c>
      <c r="G4" s="8">
        <f t="shared" si="1"/>
        <v>1</v>
      </c>
      <c r="H4" s="8">
        <f t="shared" si="2"/>
        <v>2016</v>
      </c>
      <c r="I4" s="3" t="s">
        <v>22</v>
      </c>
      <c r="J4" s="6" t="str">
        <f t="shared" si="3"/>
        <v>6427</v>
      </c>
      <c r="K4" s="6" t="str">
        <f t="shared" si="4"/>
        <v>642</v>
      </c>
      <c r="L4" s="6" t="s">
        <v>206</v>
      </c>
      <c r="M4" s="4" t="str">
        <f>+VLOOKUP(J4,data1!$A$2:$C$19,2,0)</f>
        <v>Chi phí thuê cửa hàng, văn phòng</v>
      </c>
      <c r="N4" s="6" t="s">
        <v>210</v>
      </c>
      <c r="O4" s="8" t="s">
        <v>216</v>
      </c>
      <c r="P4" s="6" t="b">
        <f t="shared" si="5"/>
        <v>1</v>
      </c>
      <c r="Q4" s="1">
        <v>1</v>
      </c>
      <c r="R4" s="4" t="str">
        <f>+VLOOKUP(M4,data1!$B$2:$C$19,2,0)</f>
        <v>CP07</v>
      </c>
      <c r="S4" s="8" t="s">
        <v>207</v>
      </c>
    </row>
    <row r="5" spans="1:19" x14ac:dyDescent="0.25">
      <c r="A5" s="66">
        <v>42400</v>
      </c>
      <c r="B5" s="67" t="s">
        <v>186</v>
      </c>
      <c r="C5" s="67" t="s">
        <v>33</v>
      </c>
      <c r="D5" s="68">
        <v>93047062.5</v>
      </c>
      <c r="E5" s="2">
        <v>0</v>
      </c>
      <c r="F5" s="12">
        <f t="shared" si="0"/>
        <v>93.047062499999996</v>
      </c>
      <c r="G5" s="8">
        <f t="shared" si="1"/>
        <v>1</v>
      </c>
      <c r="H5" s="8">
        <f t="shared" si="2"/>
        <v>2016</v>
      </c>
      <c r="I5" s="3" t="s">
        <v>186</v>
      </c>
      <c r="J5" s="6" t="str">
        <f t="shared" si="3"/>
        <v>6421</v>
      </c>
      <c r="K5" s="6" t="str">
        <f t="shared" si="4"/>
        <v>642</v>
      </c>
      <c r="L5" s="6" t="s">
        <v>208</v>
      </c>
      <c r="M5" s="4" t="str">
        <f>+VLOOKUP(J5,data1!$A$2:$C$19,2,0)</f>
        <v>Lương và thưởng</v>
      </c>
      <c r="N5" s="6" t="s">
        <v>211</v>
      </c>
      <c r="O5" s="8" t="s">
        <v>216</v>
      </c>
      <c r="P5" s="6" t="b">
        <f t="shared" si="5"/>
        <v>1</v>
      </c>
      <c r="Q5" s="1">
        <v>1</v>
      </c>
      <c r="R5" s="4" t="str">
        <f>+VLOOKUP(M5,data1!$B$2:$C$19,2,0)</f>
        <v>CP01</v>
      </c>
      <c r="S5" s="8" t="s">
        <v>207</v>
      </c>
    </row>
    <row r="6" spans="1:19" x14ac:dyDescent="0.25">
      <c r="A6" s="66">
        <v>42400</v>
      </c>
      <c r="B6" s="67" t="s">
        <v>84</v>
      </c>
      <c r="C6" s="67" t="s">
        <v>43</v>
      </c>
      <c r="D6" s="68">
        <v>84826743.75</v>
      </c>
      <c r="E6" s="2">
        <v>0</v>
      </c>
      <c r="F6" s="12">
        <f t="shared" si="0"/>
        <v>84.826743750000006</v>
      </c>
      <c r="G6" s="8">
        <f t="shared" si="1"/>
        <v>1</v>
      </c>
      <c r="H6" s="8">
        <f t="shared" si="2"/>
        <v>2016</v>
      </c>
      <c r="I6" s="3" t="s">
        <v>84</v>
      </c>
      <c r="J6" s="6" t="str">
        <f t="shared" si="3"/>
        <v>6427</v>
      </c>
      <c r="K6" s="6" t="str">
        <f t="shared" si="4"/>
        <v>642</v>
      </c>
      <c r="L6" s="6" t="s">
        <v>207</v>
      </c>
      <c r="M6" s="4" t="str">
        <f>+VLOOKUP(J6,data1!$A$2:$C$19,2,0)</f>
        <v>Chi phí thuê cửa hàng, văn phòng</v>
      </c>
      <c r="N6" s="6" t="s">
        <v>87</v>
      </c>
      <c r="O6" s="8" t="s">
        <v>216</v>
      </c>
      <c r="P6" s="6" t="b">
        <f t="shared" si="5"/>
        <v>1</v>
      </c>
      <c r="Q6" s="1">
        <v>1</v>
      </c>
      <c r="R6" s="4" t="str">
        <f>+VLOOKUP(M6,data1!$B$2:$C$19,2,0)</f>
        <v>CP07</v>
      </c>
      <c r="S6" s="8" t="s">
        <v>207</v>
      </c>
    </row>
    <row r="7" spans="1:19" x14ac:dyDescent="0.25">
      <c r="A7" s="66">
        <v>42400</v>
      </c>
      <c r="B7" s="67" t="s">
        <v>6</v>
      </c>
      <c r="C7" s="67" t="s">
        <v>51</v>
      </c>
      <c r="D7" s="68">
        <v>78294981.712499991</v>
      </c>
      <c r="E7" s="2">
        <v>0</v>
      </c>
      <c r="F7" s="12">
        <f t="shared" si="0"/>
        <v>78.29498171249999</v>
      </c>
      <c r="G7" s="8">
        <f t="shared" si="1"/>
        <v>1</v>
      </c>
      <c r="H7" s="8">
        <f t="shared" si="2"/>
        <v>2016</v>
      </c>
      <c r="I7" s="3" t="s">
        <v>6</v>
      </c>
      <c r="J7" s="6" t="str">
        <f t="shared" si="3"/>
        <v>6423</v>
      </c>
      <c r="K7" s="6" t="str">
        <f t="shared" si="4"/>
        <v>642</v>
      </c>
      <c r="L7" s="6" t="s">
        <v>207</v>
      </c>
      <c r="M7" s="4" t="str">
        <f>+VLOOKUP(J7,data1!$A$2:$C$19,2,0)</f>
        <v>Chi phí công cụ, dụng cụ</v>
      </c>
      <c r="N7" s="6" t="s">
        <v>87</v>
      </c>
      <c r="O7" s="8" t="s">
        <v>216</v>
      </c>
      <c r="P7" s="6" t="b">
        <f t="shared" si="5"/>
        <v>1</v>
      </c>
      <c r="Q7" s="1">
        <v>1</v>
      </c>
      <c r="R7" s="4" t="str">
        <f>+VLOOKUP(M7,data1!$B$2:$C$19,2,0)</f>
        <v>CP03</v>
      </c>
      <c r="S7" s="8" t="s">
        <v>207</v>
      </c>
    </row>
    <row r="8" spans="1:19" x14ac:dyDescent="0.25">
      <c r="A8" s="66">
        <v>42400</v>
      </c>
      <c r="B8" s="67" t="s">
        <v>7</v>
      </c>
      <c r="C8" s="67" t="s">
        <v>34</v>
      </c>
      <c r="D8" s="68">
        <v>75427563.487500012</v>
      </c>
      <c r="E8" s="2">
        <v>0</v>
      </c>
      <c r="F8" s="12">
        <f t="shared" si="0"/>
        <v>75.427563487500009</v>
      </c>
      <c r="G8" s="8">
        <f t="shared" si="1"/>
        <v>1</v>
      </c>
      <c r="H8" s="8">
        <f t="shared" si="2"/>
        <v>2016</v>
      </c>
      <c r="I8" s="3" t="s">
        <v>7</v>
      </c>
      <c r="J8" s="6" t="str">
        <f t="shared" si="3"/>
        <v>6425</v>
      </c>
      <c r="K8" s="6" t="str">
        <f t="shared" si="4"/>
        <v>642</v>
      </c>
      <c r="L8" s="6" t="s">
        <v>207</v>
      </c>
      <c r="M8" s="4" t="str">
        <f>+VLOOKUP(J8,data1!$A$2:$C$19,2,0)</f>
        <v>Chi phí Marketing</v>
      </c>
      <c r="N8" s="6" t="s">
        <v>87</v>
      </c>
      <c r="O8" s="8" t="s">
        <v>216</v>
      </c>
      <c r="P8" s="6" t="b">
        <f t="shared" si="5"/>
        <v>1</v>
      </c>
      <c r="Q8" s="1">
        <v>1</v>
      </c>
      <c r="R8" s="4" t="str">
        <f>+VLOOKUP(M8,data1!$B$2:$C$19,2,0)</f>
        <v>CP05</v>
      </c>
      <c r="S8" s="8" t="s">
        <v>207</v>
      </c>
    </row>
    <row r="9" spans="1:19" x14ac:dyDescent="0.25">
      <c r="A9" s="66">
        <v>42400</v>
      </c>
      <c r="B9" s="67" t="s">
        <v>189</v>
      </c>
      <c r="C9" s="67" t="s">
        <v>43</v>
      </c>
      <c r="D9" s="68">
        <v>54761568.75</v>
      </c>
      <c r="E9" s="2">
        <v>0</v>
      </c>
      <c r="F9" s="12">
        <f t="shared" si="0"/>
        <v>54.761568750000002</v>
      </c>
      <c r="G9" s="8">
        <f t="shared" si="1"/>
        <v>1</v>
      </c>
      <c r="H9" s="8">
        <f t="shared" si="2"/>
        <v>2016</v>
      </c>
      <c r="I9" s="3" t="s">
        <v>189</v>
      </c>
      <c r="J9" s="6" t="str">
        <f t="shared" si="3"/>
        <v>6427</v>
      </c>
      <c r="K9" s="6" t="str">
        <f t="shared" si="4"/>
        <v>642</v>
      </c>
      <c r="L9" s="6" t="s">
        <v>208</v>
      </c>
      <c r="M9" s="4" t="str">
        <f>+VLOOKUP(J9,data1!$A$2:$C$19,2,0)</f>
        <v>Chi phí thuê cửa hàng, văn phòng</v>
      </c>
      <c r="N9" s="6" t="s">
        <v>211</v>
      </c>
      <c r="O9" s="8" t="s">
        <v>216</v>
      </c>
      <c r="P9" s="6" t="b">
        <f t="shared" si="5"/>
        <v>1</v>
      </c>
      <c r="Q9" s="1">
        <v>1</v>
      </c>
      <c r="R9" s="4" t="str">
        <f>+VLOOKUP(M9,data1!$B$2:$C$19,2,0)</f>
        <v>CP07</v>
      </c>
      <c r="S9" s="8" t="s">
        <v>207</v>
      </c>
    </row>
    <row r="10" spans="1:19" x14ac:dyDescent="0.25">
      <c r="A10" s="66">
        <v>42400</v>
      </c>
      <c r="B10" s="67" t="s">
        <v>10</v>
      </c>
      <c r="C10" s="67" t="s">
        <v>51</v>
      </c>
      <c r="D10" s="68">
        <v>44483907.037500001</v>
      </c>
      <c r="E10" s="2">
        <v>0</v>
      </c>
      <c r="F10" s="12">
        <f t="shared" si="0"/>
        <v>44.483907037500003</v>
      </c>
      <c r="G10" s="8">
        <f t="shared" si="1"/>
        <v>1</v>
      </c>
      <c r="H10" s="8">
        <f t="shared" si="2"/>
        <v>2016</v>
      </c>
      <c r="I10" s="3" t="s">
        <v>10</v>
      </c>
      <c r="J10" s="6" t="str">
        <f t="shared" si="3"/>
        <v>6429</v>
      </c>
      <c r="K10" s="6" t="str">
        <f t="shared" si="4"/>
        <v>642</v>
      </c>
      <c r="L10" s="6" t="s">
        <v>207</v>
      </c>
      <c r="M10" s="4" t="str">
        <f>+VLOOKUP(J10,data1!$A$2:$C$19,2,0)</f>
        <v>Chi Phí dịch vụ mua ngoài</v>
      </c>
      <c r="N10" s="6" t="s">
        <v>87</v>
      </c>
      <c r="O10" s="8" t="s">
        <v>216</v>
      </c>
      <c r="P10" s="6" t="b">
        <f t="shared" si="5"/>
        <v>1</v>
      </c>
      <c r="Q10" s="1">
        <v>1</v>
      </c>
      <c r="R10" s="4" t="str">
        <f>+VLOOKUP(M10,data1!$B$2:$C$19,2,0)</f>
        <v>CP09</v>
      </c>
      <c r="S10" s="8" t="s">
        <v>207</v>
      </c>
    </row>
    <row r="11" spans="1:19" x14ac:dyDescent="0.25">
      <c r="A11" s="66">
        <v>42400</v>
      </c>
      <c r="B11" s="67" t="s">
        <v>80</v>
      </c>
      <c r="C11" s="67" t="s">
        <v>31</v>
      </c>
      <c r="D11" s="68">
        <v>42761275.987500004</v>
      </c>
      <c r="E11" s="2">
        <v>0</v>
      </c>
      <c r="F11" s="12">
        <f t="shared" si="0"/>
        <v>42.761275987500007</v>
      </c>
      <c r="G11" s="8">
        <f t="shared" si="1"/>
        <v>1</v>
      </c>
      <c r="H11" s="8">
        <f t="shared" si="2"/>
        <v>2016</v>
      </c>
      <c r="I11" s="3" t="s">
        <v>80</v>
      </c>
      <c r="J11" s="6" t="str">
        <f t="shared" si="3"/>
        <v>6425</v>
      </c>
      <c r="K11" s="6" t="str">
        <f t="shared" si="4"/>
        <v>642</v>
      </c>
      <c r="L11" s="6" t="s">
        <v>206</v>
      </c>
      <c r="M11" s="4" t="str">
        <f>+VLOOKUP(J11,data1!$A$2:$C$19,2,0)</f>
        <v>Chi phí Marketing</v>
      </c>
      <c r="N11" s="6" t="s">
        <v>210</v>
      </c>
      <c r="O11" s="8" t="s">
        <v>216</v>
      </c>
      <c r="P11" s="6" t="b">
        <f t="shared" si="5"/>
        <v>1</v>
      </c>
      <c r="Q11" s="1">
        <v>1</v>
      </c>
      <c r="R11" s="4" t="str">
        <f>+VLOOKUP(M11,data1!$B$2:$C$19,2,0)</f>
        <v>CP05</v>
      </c>
      <c r="S11" s="8" t="s">
        <v>207</v>
      </c>
    </row>
    <row r="12" spans="1:19" ht="30" x14ac:dyDescent="0.25">
      <c r="A12" s="66">
        <v>42400</v>
      </c>
      <c r="B12" s="67" t="s">
        <v>8</v>
      </c>
      <c r="C12" s="67" t="s">
        <v>43</v>
      </c>
      <c r="D12" s="68">
        <v>42411600</v>
      </c>
      <c r="E12" s="2">
        <v>0</v>
      </c>
      <c r="F12" s="12">
        <f t="shared" si="0"/>
        <v>42.4116</v>
      </c>
      <c r="G12" s="8">
        <f t="shared" si="1"/>
        <v>1</v>
      </c>
      <c r="H12" s="8">
        <f t="shared" si="2"/>
        <v>2016</v>
      </c>
      <c r="I12" s="3" t="s">
        <v>8</v>
      </c>
      <c r="J12" s="6" t="str">
        <f t="shared" si="3"/>
        <v>6426</v>
      </c>
      <c r="K12" s="6" t="str">
        <f t="shared" si="4"/>
        <v>642</v>
      </c>
      <c r="L12" s="6" t="s">
        <v>207</v>
      </c>
      <c r="M12" s="4" t="str">
        <f>+VLOOKUP(J12,data1!$A$2:$C$19,2,0)</f>
        <v>Chi phí điện, nước, điện thoại, Internet...</v>
      </c>
      <c r="N12" s="6" t="s">
        <v>87</v>
      </c>
      <c r="O12" s="8" t="s">
        <v>216</v>
      </c>
      <c r="P12" s="6" t="b">
        <f t="shared" si="5"/>
        <v>1</v>
      </c>
      <c r="Q12" s="1">
        <v>1</v>
      </c>
      <c r="R12" s="4" t="str">
        <f>+VLOOKUP(M12,data1!$B$2:$C$19,2,0)</f>
        <v>CP06</v>
      </c>
      <c r="S12" s="8" t="s">
        <v>207</v>
      </c>
    </row>
    <row r="13" spans="1:19" x14ac:dyDescent="0.25">
      <c r="A13" s="66">
        <v>42400</v>
      </c>
      <c r="B13" s="67" t="s">
        <v>10</v>
      </c>
      <c r="C13" s="67" t="s">
        <v>43</v>
      </c>
      <c r="D13" s="68">
        <v>39601028.25</v>
      </c>
      <c r="E13" s="2">
        <v>0</v>
      </c>
      <c r="F13" s="12">
        <f t="shared" si="0"/>
        <v>39.601028249999999</v>
      </c>
      <c r="G13" s="8">
        <f t="shared" si="1"/>
        <v>1</v>
      </c>
      <c r="H13" s="8">
        <f t="shared" si="2"/>
        <v>2016</v>
      </c>
      <c r="I13" s="3" t="s">
        <v>10</v>
      </c>
      <c r="J13" s="6" t="str">
        <f t="shared" si="3"/>
        <v>6429</v>
      </c>
      <c r="K13" s="6" t="str">
        <f t="shared" si="4"/>
        <v>642</v>
      </c>
      <c r="L13" s="6" t="s">
        <v>207</v>
      </c>
      <c r="M13" s="4" t="str">
        <f>+VLOOKUP(J13,data1!$A$2:$C$19,2,0)</f>
        <v>Chi Phí dịch vụ mua ngoài</v>
      </c>
      <c r="N13" s="6" t="s">
        <v>87</v>
      </c>
      <c r="O13" s="8" t="s">
        <v>216</v>
      </c>
      <c r="P13" s="6" t="b">
        <f t="shared" si="5"/>
        <v>1</v>
      </c>
      <c r="Q13" s="1">
        <v>1</v>
      </c>
      <c r="R13" s="4" t="str">
        <f>+VLOOKUP(M13,data1!$B$2:$C$19,2,0)</f>
        <v>CP09</v>
      </c>
      <c r="S13" s="8" t="s">
        <v>207</v>
      </c>
    </row>
    <row r="14" spans="1:19" x14ac:dyDescent="0.25">
      <c r="A14" s="66">
        <v>42400</v>
      </c>
      <c r="B14" s="67" t="s">
        <v>15</v>
      </c>
      <c r="C14" s="67" t="s">
        <v>39</v>
      </c>
      <c r="D14" s="68">
        <v>37970100</v>
      </c>
      <c r="E14" s="2">
        <v>0</v>
      </c>
      <c r="F14" s="12">
        <f t="shared" si="0"/>
        <v>37.970100000000002</v>
      </c>
      <c r="G14" s="8">
        <f t="shared" si="1"/>
        <v>1</v>
      </c>
      <c r="H14" s="8">
        <f t="shared" si="2"/>
        <v>2016</v>
      </c>
      <c r="I14" s="3" t="s">
        <v>15</v>
      </c>
      <c r="J14" s="6" t="str">
        <f t="shared" si="3"/>
        <v>6428</v>
      </c>
      <c r="K14" s="6" t="str">
        <f t="shared" si="4"/>
        <v>642</v>
      </c>
      <c r="L14" s="6" t="s">
        <v>206</v>
      </c>
      <c r="M14" s="4" t="str">
        <f>+VLOOKUP(J14,data1!$A$2:$C$19,2,0)</f>
        <v>Công tác phí và tiếp khách</v>
      </c>
      <c r="N14" s="6" t="s">
        <v>210</v>
      </c>
      <c r="O14" s="8" t="s">
        <v>216</v>
      </c>
      <c r="P14" s="6" t="b">
        <f t="shared" si="5"/>
        <v>1</v>
      </c>
      <c r="Q14" s="1">
        <v>1</v>
      </c>
      <c r="R14" s="4" t="str">
        <f>+VLOOKUP(M14,data1!$B$2:$C$19,2,0)</f>
        <v>CP11</v>
      </c>
      <c r="S14" s="8" t="s">
        <v>207</v>
      </c>
    </row>
    <row r="15" spans="1:19" x14ac:dyDescent="0.25">
      <c r="A15" s="66">
        <v>42400</v>
      </c>
      <c r="B15" s="67" t="s">
        <v>6</v>
      </c>
      <c r="C15" s="67" t="s">
        <v>33</v>
      </c>
      <c r="D15" s="68">
        <v>35730450</v>
      </c>
      <c r="E15" s="2">
        <v>0</v>
      </c>
      <c r="F15" s="12">
        <f t="shared" si="0"/>
        <v>35.730449999999998</v>
      </c>
      <c r="G15" s="8">
        <f t="shared" si="1"/>
        <v>1</v>
      </c>
      <c r="H15" s="8">
        <f t="shared" si="2"/>
        <v>2016</v>
      </c>
      <c r="I15" s="3" t="s">
        <v>6</v>
      </c>
      <c r="J15" s="6" t="str">
        <f t="shared" si="3"/>
        <v>6423</v>
      </c>
      <c r="K15" s="6" t="str">
        <f t="shared" si="4"/>
        <v>642</v>
      </c>
      <c r="L15" s="6" t="s">
        <v>207</v>
      </c>
      <c r="M15" s="4" t="str">
        <f>+VLOOKUP(J15,data1!$A$2:$C$19,2,0)</f>
        <v>Chi phí công cụ, dụng cụ</v>
      </c>
      <c r="N15" s="6" t="s">
        <v>87</v>
      </c>
      <c r="O15" s="8" t="s">
        <v>216</v>
      </c>
      <c r="P15" s="6" t="b">
        <f t="shared" si="5"/>
        <v>1</v>
      </c>
      <c r="Q15" s="1">
        <v>1</v>
      </c>
      <c r="R15" s="4" t="str">
        <f>+VLOOKUP(M15,data1!$B$2:$C$19,2,0)</f>
        <v>CP03</v>
      </c>
      <c r="S15" s="8" t="s">
        <v>207</v>
      </c>
    </row>
    <row r="16" spans="1:19" x14ac:dyDescent="0.25">
      <c r="A16" s="66">
        <v>42400</v>
      </c>
      <c r="B16" s="67" t="s">
        <v>6</v>
      </c>
      <c r="C16" s="67" t="s">
        <v>50</v>
      </c>
      <c r="D16" s="68">
        <v>35191509.412500001</v>
      </c>
      <c r="E16" s="2">
        <v>0</v>
      </c>
      <c r="F16" s="12">
        <f t="shared" si="0"/>
        <v>35.191509412500004</v>
      </c>
      <c r="G16" s="8">
        <f t="shared" si="1"/>
        <v>1</v>
      </c>
      <c r="H16" s="8">
        <f t="shared" si="2"/>
        <v>2016</v>
      </c>
      <c r="I16" s="3" t="s">
        <v>6</v>
      </c>
      <c r="J16" s="6" t="str">
        <f t="shared" si="3"/>
        <v>6423</v>
      </c>
      <c r="K16" s="6" t="str">
        <f t="shared" si="4"/>
        <v>642</v>
      </c>
      <c r="L16" s="6" t="s">
        <v>207</v>
      </c>
      <c r="M16" s="4" t="str">
        <f>+VLOOKUP(J16,data1!$A$2:$C$19,2,0)</f>
        <v>Chi phí công cụ, dụng cụ</v>
      </c>
      <c r="N16" s="6" t="s">
        <v>87</v>
      </c>
      <c r="O16" s="8" t="s">
        <v>216</v>
      </c>
      <c r="P16" s="6" t="b">
        <f t="shared" si="5"/>
        <v>1</v>
      </c>
      <c r="Q16" s="1">
        <v>1</v>
      </c>
      <c r="R16" s="4" t="str">
        <f>+VLOOKUP(M16,data1!$B$2:$C$19,2,0)</f>
        <v>CP03</v>
      </c>
      <c r="S16" s="8" t="s">
        <v>207</v>
      </c>
    </row>
    <row r="17" spans="1:19" x14ac:dyDescent="0.25">
      <c r="A17" s="66">
        <v>42400</v>
      </c>
      <c r="B17" s="67" t="s">
        <v>80</v>
      </c>
      <c r="C17" s="67" t="s">
        <v>32</v>
      </c>
      <c r="D17" s="68">
        <v>32666287.5</v>
      </c>
      <c r="E17" s="2">
        <v>0</v>
      </c>
      <c r="F17" s="12">
        <f t="shared" si="0"/>
        <v>32.666287500000003</v>
      </c>
      <c r="G17" s="8">
        <f t="shared" si="1"/>
        <v>1</v>
      </c>
      <c r="H17" s="8">
        <f t="shared" si="2"/>
        <v>2016</v>
      </c>
      <c r="I17" s="3" t="s">
        <v>80</v>
      </c>
      <c r="J17" s="6" t="str">
        <f t="shared" si="3"/>
        <v>6425</v>
      </c>
      <c r="K17" s="6" t="str">
        <f t="shared" si="4"/>
        <v>642</v>
      </c>
      <c r="L17" s="6" t="s">
        <v>206</v>
      </c>
      <c r="M17" s="4" t="str">
        <f>+VLOOKUP(J17,data1!$A$2:$C$19,2,0)</f>
        <v>Chi phí Marketing</v>
      </c>
      <c r="N17" s="6" t="s">
        <v>210</v>
      </c>
      <c r="O17" s="8" t="s">
        <v>216</v>
      </c>
      <c r="P17" s="6" t="b">
        <f t="shared" si="5"/>
        <v>1</v>
      </c>
      <c r="Q17" s="1">
        <v>1</v>
      </c>
      <c r="R17" s="4" t="str">
        <f>+VLOOKUP(M17,data1!$B$2:$C$19,2,0)</f>
        <v>CP05</v>
      </c>
      <c r="S17" s="8" t="s">
        <v>207</v>
      </c>
    </row>
    <row r="18" spans="1:19" x14ac:dyDescent="0.25">
      <c r="A18" s="66">
        <v>42400</v>
      </c>
      <c r="B18" s="67" t="s">
        <v>185</v>
      </c>
      <c r="C18" s="67" t="s">
        <v>37</v>
      </c>
      <c r="D18" s="68">
        <v>30970272.375</v>
      </c>
      <c r="E18" s="2">
        <v>0</v>
      </c>
      <c r="F18" s="12">
        <f t="shared" si="0"/>
        <v>30.970272375</v>
      </c>
      <c r="G18" s="8">
        <f t="shared" si="1"/>
        <v>1</v>
      </c>
      <c r="H18" s="8">
        <f t="shared" si="2"/>
        <v>2016</v>
      </c>
      <c r="I18" s="3" t="s">
        <v>185</v>
      </c>
      <c r="J18" s="6" t="str">
        <f t="shared" si="3"/>
        <v>6423</v>
      </c>
      <c r="K18" s="6" t="str">
        <f t="shared" si="4"/>
        <v>642</v>
      </c>
      <c r="L18" s="6" t="s">
        <v>206</v>
      </c>
      <c r="M18" s="4" t="str">
        <f>+VLOOKUP(J18,data1!$A$2:$C$19,2,0)</f>
        <v>Chi phí công cụ, dụng cụ</v>
      </c>
      <c r="N18" s="6" t="s">
        <v>210</v>
      </c>
      <c r="O18" s="8" t="s">
        <v>216</v>
      </c>
      <c r="P18" s="6" t="b">
        <f t="shared" si="5"/>
        <v>1</v>
      </c>
      <c r="Q18" s="1">
        <v>1</v>
      </c>
      <c r="R18" s="4" t="str">
        <f>+VLOOKUP(M18,data1!$B$2:$C$19,2,0)</f>
        <v>CP03</v>
      </c>
      <c r="S18" s="8" t="s">
        <v>207</v>
      </c>
    </row>
    <row r="19" spans="1:19" x14ac:dyDescent="0.25">
      <c r="A19" s="66">
        <v>42400</v>
      </c>
      <c r="B19" s="67" t="s">
        <v>80</v>
      </c>
      <c r="C19" s="67" t="s">
        <v>38</v>
      </c>
      <c r="D19" s="68">
        <v>26615530.462500002</v>
      </c>
      <c r="E19" s="2">
        <v>0</v>
      </c>
      <c r="F19" s="12">
        <f t="shared" si="0"/>
        <v>26.615530462500001</v>
      </c>
      <c r="G19" s="8">
        <f t="shared" si="1"/>
        <v>1</v>
      </c>
      <c r="H19" s="8">
        <f t="shared" si="2"/>
        <v>2016</v>
      </c>
      <c r="I19" s="3" t="s">
        <v>80</v>
      </c>
      <c r="J19" s="6" t="str">
        <f t="shared" si="3"/>
        <v>6425</v>
      </c>
      <c r="K19" s="6" t="str">
        <f t="shared" si="4"/>
        <v>642</v>
      </c>
      <c r="L19" s="6" t="s">
        <v>206</v>
      </c>
      <c r="M19" s="4" t="str">
        <f>+VLOOKUP(J19,data1!$A$2:$C$19,2,0)</f>
        <v>Chi phí Marketing</v>
      </c>
      <c r="N19" s="6" t="s">
        <v>210</v>
      </c>
      <c r="O19" s="8" t="s">
        <v>216</v>
      </c>
      <c r="P19" s="6" t="b">
        <f t="shared" si="5"/>
        <v>1</v>
      </c>
      <c r="Q19" s="1">
        <v>1</v>
      </c>
      <c r="R19" s="4" t="str">
        <f>+VLOOKUP(M19,data1!$B$2:$C$19,2,0)</f>
        <v>CP05</v>
      </c>
      <c r="S19" s="8" t="s">
        <v>207</v>
      </c>
    </row>
    <row r="20" spans="1:19" x14ac:dyDescent="0.25">
      <c r="A20" s="66">
        <v>42400</v>
      </c>
      <c r="B20" s="67" t="s">
        <v>9</v>
      </c>
      <c r="C20" s="67" t="s">
        <v>43</v>
      </c>
      <c r="D20" s="68">
        <v>23362762.5</v>
      </c>
      <c r="E20" s="2">
        <v>0</v>
      </c>
      <c r="F20" s="12">
        <f t="shared" si="0"/>
        <v>23.362762499999999</v>
      </c>
      <c r="G20" s="8">
        <f t="shared" si="1"/>
        <v>1</v>
      </c>
      <c r="H20" s="8">
        <f t="shared" si="2"/>
        <v>2016</v>
      </c>
      <c r="I20" s="3" t="s">
        <v>9</v>
      </c>
      <c r="J20" s="6" t="str">
        <f t="shared" si="3"/>
        <v>6428</v>
      </c>
      <c r="K20" s="6" t="str">
        <f t="shared" si="4"/>
        <v>642</v>
      </c>
      <c r="L20" s="6" t="s">
        <v>207</v>
      </c>
      <c r="M20" s="4" t="str">
        <f>+VLOOKUP(J20,data1!$A$2:$C$19,2,0)</f>
        <v>Công tác phí và tiếp khách</v>
      </c>
      <c r="N20" s="6" t="s">
        <v>87</v>
      </c>
      <c r="O20" s="8" t="s">
        <v>216</v>
      </c>
      <c r="P20" s="6" t="b">
        <f t="shared" si="5"/>
        <v>1</v>
      </c>
      <c r="Q20" s="1">
        <v>1</v>
      </c>
      <c r="R20" s="4" t="str">
        <f>+VLOOKUP(M20,data1!$B$2:$C$19,2,0)</f>
        <v>CP11</v>
      </c>
      <c r="S20" s="8" t="s">
        <v>207</v>
      </c>
    </row>
    <row r="21" spans="1:19" x14ac:dyDescent="0.25">
      <c r="A21" s="66">
        <v>42400</v>
      </c>
      <c r="B21" s="67" t="s">
        <v>185</v>
      </c>
      <c r="C21" s="67" t="s">
        <v>38</v>
      </c>
      <c r="D21" s="68">
        <v>19687499.212500002</v>
      </c>
      <c r="E21" s="2">
        <v>0</v>
      </c>
      <c r="F21" s="12">
        <f t="shared" si="0"/>
        <v>19.687499212500001</v>
      </c>
      <c r="G21" s="8">
        <f t="shared" si="1"/>
        <v>1</v>
      </c>
      <c r="H21" s="8">
        <f t="shared" si="2"/>
        <v>2016</v>
      </c>
      <c r="I21" s="3" t="s">
        <v>185</v>
      </c>
      <c r="J21" s="6" t="str">
        <f t="shared" si="3"/>
        <v>6423</v>
      </c>
      <c r="K21" s="6" t="str">
        <f t="shared" si="4"/>
        <v>642</v>
      </c>
      <c r="L21" s="6" t="s">
        <v>206</v>
      </c>
      <c r="M21" s="4" t="str">
        <f>+VLOOKUP(J21,data1!$A$2:$C$19,2,0)</f>
        <v>Chi phí công cụ, dụng cụ</v>
      </c>
      <c r="N21" s="6" t="s">
        <v>210</v>
      </c>
      <c r="O21" s="8" t="s">
        <v>216</v>
      </c>
      <c r="P21" s="6" t="b">
        <f t="shared" si="5"/>
        <v>1</v>
      </c>
      <c r="Q21" s="1">
        <v>1</v>
      </c>
      <c r="R21" s="4" t="str">
        <f>+VLOOKUP(M21,data1!$B$2:$C$19,2,0)</f>
        <v>CP03</v>
      </c>
      <c r="S21" s="8" t="s">
        <v>207</v>
      </c>
    </row>
    <row r="22" spans="1:19" x14ac:dyDescent="0.25">
      <c r="A22" s="66">
        <v>42400</v>
      </c>
      <c r="B22" s="67" t="s">
        <v>183</v>
      </c>
      <c r="C22" s="67" t="s">
        <v>79</v>
      </c>
      <c r="D22" s="68">
        <v>18186919.537500001</v>
      </c>
      <c r="E22" s="2">
        <v>0</v>
      </c>
      <c r="F22" s="12">
        <f t="shared" si="0"/>
        <v>18.186919537500003</v>
      </c>
      <c r="G22" s="8">
        <f t="shared" si="1"/>
        <v>1</v>
      </c>
      <c r="H22" s="8">
        <f t="shared" si="2"/>
        <v>2016</v>
      </c>
      <c r="I22" s="3" t="s">
        <v>183</v>
      </c>
      <c r="J22" s="6" t="str">
        <f t="shared" si="3"/>
        <v>6424</v>
      </c>
      <c r="K22" s="6" t="str">
        <f t="shared" si="4"/>
        <v>642</v>
      </c>
      <c r="L22" s="6" t="s">
        <v>208</v>
      </c>
      <c r="M22" s="4" t="str">
        <f>+VLOOKUP(J22,data1!$A$2:$C$19,2,0)</f>
        <v>Chi phí khấu hao TSCĐ</v>
      </c>
      <c r="N22" s="6" t="s">
        <v>211</v>
      </c>
      <c r="O22" s="8" t="s">
        <v>216</v>
      </c>
      <c r="P22" s="6" t="b">
        <f t="shared" si="5"/>
        <v>1</v>
      </c>
      <c r="Q22" s="1">
        <v>1</v>
      </c>
      <c r="R22" s="4" t="str">
        <f>+VLOOKUP(M22,data1!$B$2:$C$19,2,0)</f>
        <v>CP04</v>
      </c>
      <c r="S22" s="8" t="s">
        <v>207</v>
      </c>
    </row>
    <row r="23" spans="1:19" x14ac:dyDescent="0.25">
      <c r="A23" s="66">
        <v>42400</v>
      </c>
      <c r="B23" s="67" t="s">
        <v>10</v>
      </c>
      <c r="C23" s="67" t="s">
        <v>33</v>
      </c>
      <c r="D23" s="68">
        <v>17955000</v>
      </c>
      <c r="E23" s="2">
        <v>0</v>
      </c>
      <c r="F23" s="12">
        <f t="shared" si="0"/>
        <v>17.954999999999998</v>
      </c>
      <c r="G23" s="8">
        <f t="shared" si="1"/>
        <v>1</v>
      </c>
      <c r="H23" s="8">
        <f t="shared" si="2"/>
        <v>2016</v>
      </c>
      <c r="I23" s="3" t="s">
        <v>10</v>
      </c>
      <c r="J23" s="6" t="str">
        <f t="shared" si="3"/>
        <v>6429</v>
      </c>
      <c r="K23" s="6" t="str">
        <f t="shared" si="4"/>
        <v>642</v>
      </c>
      <c r="L23" s="6" t="s">
        <v>207</v>
      </c>
      <c r="M23" s="4" t="str">
        <f>+VLOOKUP(J23,data1!$A$2:$C$19,2,0)</f>
        <v>Chi Phí dịch vụ mua ngoài</v>
      </c>
      <c r="N23" s="6" t="s">
        <v>87</v>
      </c>
      <c r="O23" s="8" t="s">
        <v>216</v>
      </c>
      <c r="P23" s="6" t="b">
        <f t="shared" si="5"/>
        <v>1</v>
      </c>
      <c r="Q23" s="1">
        <v>1</v>
      </c>
      <c r="R23" s="4" t="str">
        <f>+VLOOKUP(M23,data1!$B$2:$C$19,2,0)</f>
        <v>CP09</v>
      </c>
      <c r="S23" s="8" t="s">
        <v>207</v>
      </c>
    </row>
    <row r="24" spans="1:19" x14ac:dyDescent="0.25">
      <c r="A24" s="66">
        <v>42400</v>
      </c>
      <c r="B24" s="67" t="s">
        <v>16</v>
      </c>
      <c r="C24" s="67" t="s">
        <v>31</v>
      </c>
      <c r="D24" s="68">
        <v>17019450</v>
      </c>
      <c r="E24" s="2">
        <v>0</v>
      </c>
      <c r="F24" s="12">
        <f t="shared" si="0"/>
        <v>17.019449999999999</v>
      </c>
      <c r="G24" s="8">
        <f t="shared" si="1"/>
        <v>1</v>
      </c>
      <c r="H24" s="8">
        <f t="shared" si="2"/>
        <v>2016</v>
      </c>
      <c r="I24" s="3" t="s">
        <v>16</v>
      </c>
      <c r="J24" s="6" t="str">
        <f t="shared" si="3"/>
        <v>6429</v>
      </c>
      <c r="K24" s="6" t="str">
        <f t="shared" si="4"/>
        <v>642</v>
      </c>
      <c r="L24" s="6" t="s">
        <v>206</v>
      </c>
      <c r="M24" s="4" t="str">
        <f>+VLOOKUP(J24,data1!$A$2:$C$19,2,0)</f>
        <v>Chi Phí dịch vụ mua ngoài</v>
      </c>
      <c r="N24" s="6" t="s">
        <v>210</v>
      </c>
      <c r="O24" s="8" t="s">
        <v>216</v>
      </c>
      <c r="P24" s="6" t="b">
        <f t="shared" si="5"/>
        <v>1</v>
      </c>
      <c r="Q24" s="1">
        <v>1</v>
      </c>
      <c r="R24" s="4" t="str">
        <f>+VLOOKUP(M24,data1!$B$2:$C$19,2,0)</f>
        <v>CP09</v>
      </c>
      <c r="S24" s="8" t="s">
        <v>207</v>
      </c>
    </row>
    <row r="25" spans="1:19" x14ac:dyDescent="0.25">
      <c r="A25" s="66">
        <v>42400</v>
      </c>
      <c r="B25" s="67" t="s">
        <v>187</v>
      </c>
      <c r="C25" s="67" t="s">
        <v>79</v>
      </c>
      <c r="D25" s="68">
        <v>15594666.412500001</v>
      </c>
      <c r="E25" s="2">
        <v>0</v>
      </c>
      <c r="F25" s="12">
        <f t="shared" si="0"/>
        <v>15.594666412500002</v>
      </c>
      <c r="G25" s="8">
        <f t="shared" si="1"/>
        <v>1</v>
      </c>
      <c r="H25" s="8">
        <f t="shared" si="2"/>
        <v>2016</v>
      </c>
      <c r="I25" s="3" t="s">
        <v>187</v>
      </c>
      <c r="J25" s="6" t="str">
        <f t="shared" si="3"/>
        <v>6424</v>
      </c>
      <c r="K25" s="6" t="str">
        <f t="shared" si="4"/>
        <v>642</v>
      </c>
      <c r="L25" s="6" t="s">
        <v>207</v>
      </c>
      <c r="M25" s="4" t="str">
        <f>+VLOOKUP(J25,data1!$A$2:$C$19,2,0)</f>
        <v>Chi phí khấu hao TSCĐ</v>
      </c>
      <c r="N25" s="6" t="s">
        <v>87</v>
      </c>
      <c r="O25" s="8" t="s">
        <v>216</v>
      </c>
      <c r="P25" s="6" t="b">
        <f t="shared" si="5"/>
        <v>1</v>
      </c>
      <c r="Q25" s="1">
        <v>1</v>
      </c>
      <c r="R25" s="4" t="str">
        <f>+VLOOKUP(M25,data1!$B$2:$C$19,2,0)</f>
        <v>CP04</v>
      </c>
      <c r="S25" s="8" t="s">
        <v>207</v>
      </c>
    </row>
    <row r="26" spans="1:19" x14ac:dyDescent="0.25">
      <c r="A26" s="66">
        <v>42400</v>
      </c>
      <c r="B26" s="67" t="s">
        <v>16</v>
      </c>
      <c r="C26" s="67" t="s">
        <v>39</v>
      </c>
      <c r="D26" s="68">
        <v>15167250</v>
      </c>
      <c r="E26" s="2">
        <v>0</v>
      </c>
      <c r="F26" s="12">
        <f t="shared" si="0"/>
        <v>15.167249999999999</v>
      </c>
      <c r="G26" s="8">
        <f t="shared" si="1"/>
        <v>1</v>
      </c>
      <c r="H26" s="8">
        <f t="shared" si="2"/>
        <v>2016</v>
      </c>
      <c r="I26" s="3" t="s">
        <v>16</v>
      </c>
      <c r="J26" s="6" t="str">
        <f t="shared" si="3"/>
        <v>6429</v>
      </c>
      <c r="K26" s="6" t="str">
        <f t="shared" si="4"/>
        <v>642</v>
      </c>
      <c r="L26" s="6" t="s">
        <v>206</v>
      </c>
      <c r="M26" s="4" t="str">
        <f>+VLOOKUP(J26,data1!$A$2:$C$19,2,0)</f>
        <v>Chi Phí dịch vụ mua ngoài</v>
      </c>
      <c r="N26" s="6" t="s">
        <v>210</v>
      </c>
      <c r="O26" s="8" t="s">
        <v>216</v>
      </c>
      <c r="P26" s="6" t="b">
        <f t="shared" si="5"/>
        <v>1</v>
      </c>
      <c r="Q26" s="1">
        <v>1</v>
      </c>
      <c r="R26" s="4" t="str">
        <f>+VLOOKUP(M26,data1!$B$2:$C$19,2,0)</f>
        <v>CP09</v>
      </c>
      <c r="S26" s="8" t="s">
        <v>207</v>
      </c>
    </row>
    <row r="27" spans="1:19" x14ac:dyDescent="0.25">
      <c r="A27" s="66">
        <v>42400</v>
      </c>
      <c r="B27" s="67" t="s">
        <v>15</v>
      </c>
      <c r="C27" s="67" t="s">
        <v>31</v>
      </c>
      <c r="D27" s="68">
        <v>11472063.75</v>
      </c>
      <c r="E27" s="2">
        <v>0</v>
      </c>
      <c r="F27" s="12">
        <f t="shared" si="0"/>
        <v>11.47206375</v>
      </c>
      <c r="G27" s="8">
        <f t="shared" si="1"/>
        <v>1</v>
      </c>
      <c r="H27" s="8">
        <f t="shared" si="2"/>
        <v>2016</v>
      </c>
      <c r="I27" s="3" t="s">
        <v>15</v>
      </c>
      <c r="J27" s="6" t="str">
        <f t="shared" si="3"/>
        <v>6428</v>
      </c>
      <c r="K27" s="6" t="str">
        <f t="shared" si="4"/>
        <v>642</v>
      </c>
      <c r="L27" s="6" t="s">
        <v>206</v>
      </c>
      <c r="M27" s="4" t="str">
        <f>+VLOOKUP(J27,data1!$A$2:$C$19,2,0)</f>
        <v>Công tác phí và tiếp khách</v>
      </c>
      <c r="N27" s="6" t="s">
        <v>210</v>
      </c>
      <c r="O27" s="8" t="s">
        <v>216</v>
      </c>
      <c r="P27" s="6" t="b">
        <f t="shared" si="5"/>
        <v>1</v>
      </c>
      <c r="Q27" s="1">
        <v>1</v>
      </c>
      <c r="R27" s="4" t="str">
        <f>+VLOOKUP(M27,data1!$B$2:$C$19,2,0)</f>
        <v>CP11</v>
      </c>
      <c r="S27" s="8" t="s">
        <v>207</v>
      </c>
    </row>
    <row r="28" spans="1:19" ht="30" x14ac:dyDescent="0.25">
      <c r="A28" s="66">
        <v>42400</v>
      </c>
      <c r="B28" s="67" t="s">
        <v>14</v>
      </c>
      <c r="C28" s="67" t="s">
        <v>31</v>
      </c>
      <c r="D28" s="68">
        <v>10215450</v>
      </c>
      <c r="E28" s="2">
        <v>0</v>
      </c>
      <c r="F28" s="12">
        <f t="shared" si="0"/>
        <v>10.215450000000001</v>
      </c>
      <c r="G28" s="8">
        <f t="shared" si="1"/>
        <v>1</v>
      </c>
      <c r="H28" s="8">
        <f t="shared" si="2"/>
        <v>2016</v>
      </c>
      <c r="I28" s="3" t="s">
        <v>14</v>
      </c>
      <c r="J28" s="6" t="str">
        <f t="shared" si="3"/>
        <v>6426</v>
      </c>
      <c r="K28" s="6" t="str">
        <f t="shared" si="4"/>
        <v>642</v>
      </c>
      <c r="L28" s="6" t="s">
        <v>206</v>
      </c>
      <c r="M28" s="4" t="str">
        <f>+VLOOKUP(J28,data1!$A$2:$C$19,2,0)</f>
        <v>Chi phí điện, nước, điện thoại, Internet...</v>
      </c>
      <c r="N28" s="6" t="s">
        <v>210</v>
      </c>
      <c r="O28" s="8" t="s">
        <v>216</v>
      </c>
      <c r="P28" s="6" t="b">
        <f t="shared" si="5"/>
        <v>1</v>
      </c>
      <c r="Q28" s="1">
        <v>1</v>
      </c>
      <c r="R28" s="4" t="str">
        <f>+VLOOKUP(M28,data1!$B$2:$C$19,2,0)</f>
        <v>CP06</v>
      </c>
      <c r="S28" s="8" t="s">
        <v>207</v>
      </c>
    </row>
    <row r="29" spans="1:19" x14ac:dyDescent="0.25">
      <c r="A29" s="66">
        <v>42400</v>
      </c>
      <c r="B29" s="67" t="s">
        <v>9</v>
      </c>
      <c r="C29" s="67" t="s">
        <v>33</v>
      </c>
      <c r="D29" s="68">
        <v>8847562.5</v>
      </c>
      <c r="E29" s="2">
        <v>0</v>
      </c>
      <c r="F29" s="12">
        <f t="shared" si="0"/>
        <v>8.8475625000000004</v>
      </c>
      <c r="G29" s="8">
        <f t="shared" si="1"/>
        <v>1</v>
      </c>
      <c r="H29" s="8">
        <f t="shared" si="2"/>
        <v>2016</v>
      </c>
      <c r="I29" s="3" t="s">
        <v>9</v>
      </c>
      <c r="J29" s="6" t="str">
        <f t="shared" si="3"/>
        <v>6428</v>
      </c>
      <c r="K29" s="6" t="str">
        <f t="shared" si="4"/>
        <v>642</v>
      </c>
      <c r="L29" s="6" t="s">
        <v>207</v>
      </c>
      <c r="M29" s="4" t="str">
        <f>+VLOOKUP(J29,data1!$A$2:$C$19,2,0)</f>
        <v>Công tác phí và tiếp khách</v>
      </c>
      <c r="N29" s="6" t="s">
        <v>87</v>
      </c>
      <c r="O29" s="8" t="s">
        <v>216</v>
      </c>
      <c r="P29" s="6" t="b">
        <f t="shared" si="5"/>
        <v>1</v>
      </c>
      <c r="Q29" s="1">
        <v>1</v>
      </c>
      <c r="R29" s="4" t="str">
        <f>+VLOOKUP(M29,data1!$B$2:$C$19,2,0)</f>
        <v>CP11</v>
      </c>
      <c r="S29" s="8" t="s">
        <v>207</v>
      </c>
    </row>
    <row r="30" spans="1:19" x14ac:dyDescent="0.25">
      <c r="A30" s="66">
        <v>42400</v>
      </c>
      <c r="B30" s="67" t="s">
        <v>16</v>
      </c>
      <c r="C30" s="67" t="s">
        <v>38</v>
      </c>
      <c r="D30" s="68">
        <v>8188547.8500000006</v>
      </c>
      <c r="E30" s="2">
        <v>0</v>
      </c>
      <c r="F30" s="12">
        <f t="shared" si="0"/>
        <v>8.1885478500000008</v>
      </c>
      <c r="G30" s="8">
        <f t="shared" si="1"/>
        <v>1</v>
      </c>
      <c r="H30" s="8">
        <f t="shared" si="2"/>
        <v>2016</v>
      </c>
      <c r="I30" s="3" t="s">
        <v>16</v>
      </c>
      <c r="J30" s="6" t="str">
        <f t="shared" si="3"/>
        <v>6429</v>
      </c>
      <c r="K30" s="6" t="str">
        <f t="shared" si="4"/>
        <v>642</v>
      </c>
      <c r="L30" s="6" t="s">
        <v>206</v>
      </c>
      <c r="M30" s="4" t="str">
        <f>+VLOOKUP(J30,data1!$A$2:$C$19,2,0)</f>
        <v>Chi Phí dịch vụ mua ngoài</v>
      </c>
      <c r="N30" s="6" t="s">
        <v>210</v>
      </c>
      <c r="O30" s="8" t="s">
        <v>216</v>
      </c>
      <c r="P30" s="6" t="b">
        <f t="shared" si="5"/>
        <v>1</v>
      </c>
      <c r="Q30" s="1">
        <v>1</v>
      </c>
      <c r="R30" s="4" t="str">
        <f>+VLOOKUP(M30,data1!$B$2:$C$19,2,0)</f>
        <v>CP09</v>
      </c>
      <c r="S30" s="8" t="s">
        <v>207</v>
      </c>
    </row>
    <row r="31" spans="1:19" x14ac:dyDescent="0.25">
      <c r="A31" s="66">
        <v>42400</v>
      </c>
      <c r="B31" s="67" t="s">
        <v>188</v>
      </c>
      <c r="C31" s="67" t="s">
        <v>33</v>
      </c>
      <c r="D31" s="68">
        <v>7725375</v>
      </c>
      <c r="E31" s="2">
        <v>0</v>
      </c>
      <c r="F31" s="12">
        <f t="shared" si="0"/>
        <v>7.7253749999999997</v>
      </c>
      <c r="G31" s="8">
        <f t="shared" si="1"/>
        <v>1</v>
      </c>
      <c r="H31" s="8">
        <f t="shared" si="2"/>
        <v>2016</v>
      </c>
      <c r="I31" s="3" t="s">
        <v>188</v>
      </c>
      <c r="J31" s="6" t="str">
        <f t="shared" si="3"/>
        <v>6429</v>
      </c>
      <c r="K31" s="6" t="str">
        <f t="shared" si="4"/>
        <v>642</v>
      </c>
      <c r="L31" s="6" t="s">
        <v>208</v>
      </c>
      <c r="M31" s="4" t="str">
        <f>+VLOOKUP(J31,data1!$A$2:$C$19,2,0)</f>
        <v>Chi Phí dịch vụ mua ngoài</v>
      </c>
      <c r="N31" s="6" t="s">
        <v>211</v>
      </c>
      <c r="O31" s="8" t="s">
        <v>216</v>
      </c>
      <c r="P31" s="6" t="b">
        <f t="shared" si="5"/>
        <v>1</v>
      </c>
      <c r="Q31" s="1">
        <v>1</v>
      </c>
      <c r="R31" s="4" t="str">
        <f>+VLOOKUP(M31,data1!$B$2:$C$19,2,0)</f>
        <v>CP09</v>
      </c>
      <c r="S31" s="8" t="s">
        <v>207</v>
      </c>
    </row>
    <row r="32" spans="1:19" x14ac:dyDescent="0.25">
      <c r="A32" s="66">
        <v>42400</v>
      </c>
      <c r="B32" s="67" t="s">
        <v>185</v>
      </c>
      <c r="C32" s="67" t="s">
        <v>31</v>
      </c>
      <c r="D32" s="68">
        <v>6615000</v>
      </c>
      <c r="E32" s="2">
        <v>0</v>
      </c>
      <c r="F32" s="12">
        <f t="shared" si="0"/>
        <v>6.6150000000000002</v>
      </c>
      <c r="G32" s="8">
        <f t="shared" si="1"/>
        <v>1</v>
      </c>
      <c r="H32" s="8">
        <f t="shared" si="2"/>
        <v>2016</v>
      </c>
      <c r="I32" s="3" t="s">
        <v>185</v>
      </c>
      <c r="J32" s="6" t="str">
        <f t="shared" si="3"/>
        <v>6423</v>
      </c>
      <c r="K32" s="6" t="str">
        <f t="shared" si="4"/>
        <v>642</v>
      </c>
      <c r="L32" s="6" t="s">
        <v>206</v>
      </c>
      <c r="M32" s="4" t="str">
        <f>+VLOOKUP(J32,data1!$A$2:$C$19,2,0)</f>
        <v>Chi phí công cụ, dụng cụ</v>
      </c>
      <c r="N32" s="6" t="s">
        <v>210</v>
      </c>
      <c r="O32" s="8" t="s">
        <v>216</v>
      </c>
      <c r="P32" s="6" t="b">
        <f t="shared" si="5"/>
        <v>1</v>
      </c>
      <c r="Q32" s="1">
        <v>1</v>
      </c>
      <c r="R32" s="4" t="str">
        <f>+VLOOKUP(M32,data1!$B$2:$C$19,2,0)</f>
        <v>CP03</v>
      </c>
      <c r="S32" s="8" t="s">
        <v>207</v>
      </c>
    </row>
    <row r="33" spans="1:19" x14ac:dyDescent="0.25">
      <c r="A33" s="66">
        <v>42400</v>
      </c>
      <c r="B33" s="67" t="s">
        <v>5</v>
      </c>
      <c r="C33" s="67" t="s">
        <v>58</v>
      </c>
      <c r="D33" s="68">
        <v>5872074.0750000002</v>
      </c>
      <c r="E33" s="2">
        <v>0</v>
      </c>
      <c r="F33" s="12">
        <f t="shared" si="0"/>
        <v>5.8720740750000004</v>
      </c>
      <c r="G33" s="8">
        <f t="shared" si="1"/>
        <v>1</v>
      </c>
      <c r="H33" s="8">
        <f t="shared" si="2"/>
        <v>2016</v>
      </c>
      <c r="I33" s="3" t="s">
        <v>5</v>
      </c>
      <c r="J33" s="6" t="str">
        <f t="shared" si="3"/>
        <v>6422</v>
      </c>
      <c r="K33" s="6" t="str">
        <f t="shared" si="4"/>
        <v>642</v>
      </c>
      <c r="L33" s="6" t="s">
        <v>207</v>
      </c>
      <c r="M33" s="4" t="str">
        <f>+VLOOKUP(J33,data1!$A$2:$C$19,2,0)</f>
        <v>Chi phí kiểm định hàng hóa</v>
      </c>
      <c r="N33" s="6" t="s">
        <v>87</v>
      </c>
      <c r="O33" s="8" t="s">
        <v>216</v>
      </c>
      <c r="P33" s="6" t="b">
        <f t="shared" si="5"/>
        <v>1</v>
      </c>
      <c r="Q33" s="1">
        <v>1</v>
      </c>
      <c r="R33" s="4" t="str">
        <f>+VLOOKUP(M33,data1!$B$2:$C$19,2,0)</f>
        <v>CP10</v>
      </c>
      <c r="S33" s="8" t="s">
        <v>207</v>
      </c>
    </row>
    <row r="34" spans="1:19" x14ac:dyDescent="0.25">
      <c r="A34" s="66">
        <v>42400</v>
      </c>
      <c r="B34" s="67" t="s">
        <v>4</v>
      </c>
      <c r="C34" s="67" t="s">
        <v>78</v>
      </c>
      <c r="D34" s="68">
        <v>5839391.25</v>
      </c>
      <c r="E34" s="2">
        <v>0</v>
      </c>
      <c r="F34" s="12">
        <f t="shared" si="0"/>
        <v>5.8393912500000003</v>
      </c>
      <c r="G34" s="8">
        <f t="shared" si="1"/>
        <v>1</v>
      </c>
      <c r="H34" s="8">
        <f t="shared" si="2"/>
        <v>2016</v>
      </c>
      <c r="I34" s="3" t="s">
        <v>4</v>
      </c>
      <c r="J34" s="6" t="str">
        <f t="shared" si="3"/>
        <v>6421</v>
      </c>
      <c r="K34" s="6" t="str">
        <f t="shared" si="4"/>
        <v>642</v>
      </c>
      <c r="L34" s="6" t="s">
        <v>207</v>
      </c>
      <c r="M34" s="4" t="str">
        <f>+VLOOKUP(J34,data1!$A$2:$C$19,2,0)</f>
        <v>Lương và thưởng</v>
      </c>
      <c r="N34" s="6" t="s">
        <v>87</v>
      </c>
      <c r="O34" s="8" t="s">
        <v>216</v>
      </c>
      <c r="P34" s="6" t="b">
        <f t="shared" si="5"/>
        <v>1</v>
      </c>
      <c r="Q34" s="1">
        <v>1</v>
      </c>
      <c r="R34" s="4" t="str">
        <f>+VLOOKUP(M34,data1!$B$2:$C$19,2,0)</f>
        <v>CP01</v>
      </c>
      <c r="S34" s="8" t="s">
        <v>207</v>
      </c>
    </row>
    <row r="35" spans="1:19" x14ac:dyDescent="0.25">
      <c r="A35" s="66">
        <v>42400</v>
      </c>
      <c r="B35" s="67" t="s">
        <v>9</v>
      </c>
      <c r="C35" s="67" t="s">
        <v>34</v>
      </c>
      <c r="D35" s="68">
        <v>5513838.75</v>
      </c>
      <c r="E35" s="2">
        <v>0</v>
      </c>
      <c r="F35" s="12">
        <f t="shared" si="0"/>
        <v>5.5138387499999997</v>
      </c>
      <c r="G35" s="8">
        <f t="shared" si="1"/>
        <v>1</v>
      </c>
      <c r="H35" s="8">
        <f t="shared" si="2"/>
        <v>2016</v>
      </c>
      <c r="I35" s="3" t="s">
        <v>9</v>
      </c>
      <c r="J35" s="6" t="str">
        <f t="shared" si="3"/>
        <v>6428</v>
      </c>
      <c r="K35" s="6" t="str">
        <f t="shared" si="4"/>
        <v>642</v>
      </c>
      <c r="L35" s="6" t="s">
        <v>207</v>
      </c>
      <c r="M35" s="4" t="str">
        <f>+VLOOKUP(J35,data1!$A$2:$C$19,2,0)</f>
        <v>Công tác phí và tiếp khách</v>
      </c>
      <c r="N35" s="6" t="s">
        <v>87</v>
      </c>
      <c r="O35" s="8" t="s">
        <v>216</v>
      </c>
      <c r="P35" s="6" t="b">
        <f t="shared" si="5"/>
        <v>1</v>
      </c>
      <c r="Q35" s="1">
        <v>1</v>
      </c>
      <c r="R35" s="4" t="str">
        <f>+VLOOKUP(M35,data1!$B$2:$C$19,2,0)</f>
        <v>CP11</v>
      </c>
      <c r="S35" s="8" t="s">
        <v>207</v>
      </c>
    </row>
    <row r="36" spans="1:19" x14ac:dyDescent="0.25">
      <c r="A36" s="66">
        <v>42400</v>
      </c>
      <c r="B36" s="67" t="s">
        <v>192</v>
      </c>
      <c r="C36" s="67" t="s">
        <v>38</v>
      </c>
      <c r="D36" s="68">
        <v>5417607.0375000006</v>
      </c>
      <c r="E36" s="2">
        <v>0</v>
      </c>
      <c r="F36" s="12">
        <f t="shared" si="0"/>
        <v>5.4176070375000007</v>
      </c>
      <c r="G36" s="8">
        <f t="shared" si="1"/>
        <v>1</v>
      </c>
      <c r="H36" s="8">
        <f t="shared" si="2"/>
        <v>2016</v>
      </c>
      <c r="I36" s="3" t="s">
        <v>192</v>
      </c>
      <c r="J36" s="6" t="str">
        <f t="shared" si="3"/>
        <v>6423</v>
      </c>
      <c r="K36" s="6" t="str">
        <f t="shared" si="4"/>
        <v>642</v>
      </c>
      <c r="L36" s="6" t="s">
        <v>209</v>
      </c>
      <c r="M36" s="4" t="str">
        <f>+VLOOKUP(J36,data1!$A$2:$C$19,2,0)</f>
        <v>Chi phí công cụ, dụng cụ</v>
      </c>
      <c r="N36" s="6" t="s">
        <v>212</v>
      </c>
      <c r="O36" s="8" t="s">
        <v>216</v>
      </c>
      <c r="P36" s="6" t="b">
        <f t="shared" si="5"/>
        <v>1</v>
      </c>
      <c r="Q36" s="1">
        <v>1</v>
      </c>
      <c r="R36" s="4" t="str">
        <f>+VLOOKUP(M36,data1!$B$2:$C$19,2,0)</f>
        <v>CP03</v>
      </c>
      <c r="S36" s="8" t="s">
        <v>207</v>
      </c>
    </row>
    <row r="37" spans="1:19" ht="30" x14ac:dyDescent="0.25">
      <c r="A37" s="66">
        <v>42400</v>
      </c>
      <c r="B37" s="67" t="s">
        <v>8</v>
      </c>
      <c r="C37" s="67" t="s">
        <v>33</v>
      </c>
      <c r="D37" s="68">
        <v>4885650</v>
      </c>
      <c r="E37" s="2">
        <v>0</v>
      </c>
      <c r="F37" s="12">
        <f t="shared" si="0"/>
        <v>4.88565</v>
      </c>
      <c r="G37" s="8">
        <f t="shared" si="1"/>
        <v>1</v>
      </c>
      <c r="H37" s="8">
        <f t="shared" si="2"/>
        <v>2016</v>
      </c>
      <c r="I37" s="3" t="s">
        <v>8</v>
      </c>
      <c r="J37" s="6" t="str">
        <f t="shared" si="3"/>
        <v>6426</v>
      </c>
      <c r="K37" s="6" t="str">
        <f t="shared" si="4"/>
        <v>642</v>
      </c>
      <c r="L37" s="6" t="s">
        <v>207</v>
      </c>
      <c r="M37" s="4" t="str">
        <f>+VLOOKUP(J37,data1!$A$2:$C$19,2,0)</f>
        <v>Chi phí điện, nước, điện thoại, Internet...</v>
      </c>
      <c r="N37" s="6" t="s">
        <v>87</v>
      </c>
      <c r="O37" s="8" t="s">
        <v>216</v>
      </c>
      <c r="P37" s="6" t="b">
        <f t="shared" si="5"/>
        <v>1</v>
      </c>
      <c r="Q37" s="1">
        <v>1</v>
      </c>
      <c r="R37" s="4" t="str">
        <f>+VLOOKUP(M37,data1!$B$2:$C$19,2,0)</f>
        <v>CP06</v>
      </c>
      <c r="S37" s="8" t="s">
        <v>207</v>
      </c>
    </row>
    <row r="38" spans="1:19" x14ac:dyDescent="0.25">
      <c r="A38" s="66">
        <v>42400</v>
      </c>
      <c r="B38" s="67" t="s">
        <v>6</v>
      </c>
      <c r="C38" s="67" t="s">
        <v>52</v>
      </c>
      <c r="D38" s="68">
        <v>4226512.5</v>
      </c>
      <c r="E38" s="2">
        <v>0</v>
      </c>
      <c r="F38" s="12">
        <f t="shared" si="0"/>
        <v>4.2265125000000001</v>
      </c>
      <c r="G38" s="8">
        <f t="shared" si="1"/>
        <v>1</v>
      </c>
      <c r="H38" s="8">
        <f t="shared" si="2"/>
        <v>2016</v>
      </c>
      <c r="I38" s="3" t="s">
        <v>6</v>
      </c>
      <c r="J38" s="6" t="str">
        <f t="shared" si="3"/>
        <v>6423</v>
      </c>
      <c r="K38" s="6" t="str">
        <f t="shared" si="4"/>
        <v>642</v>
      </c>
      <c r="L38" s="6" t="s">
        <v>207</v>
      </c>
      <c r="M38" s="4" t="str">
        <f>+VLOOKUP(J38,data1!$A$2:$C$19,2,0)</f>
        <v>Chi phí công cụ, dụng cụ</v>
      </c>
      <c r="N38" s="6" t="s">
        <v>87</v>
      </c>
      <c r="O38" s="8" t="s">
        <v>216</v>
      </c>
      <c r="P38" s="6" t="b">
        <f t="shared" si="5"/>
        <v>1</v>
      </c>
      <c r="Q38" s="1">
        <v>1</v>
      </c>
      <c r="R38" s="4" t="str">
        <f>+VLOOKUP(M38,data1!$B$2:$C$19,2,0)</f>
        <v>CP03</v>
      </c>
      <c r="S38" s="8" t="s">
        <v>207</v>
      </c>
    </row>
    <row r="39" spans="1:19" x14ac:dyDescent="0.25">
      <c r="A39" s="66">
        <v>42400</v>
      </c>
      <c r="B39" s="67" t="s">
        <v>184</v>
      </c>
      <c r="C39" s="67" t="s">
        <v>51</v>
      </c>
      <c r="D39" s="68">
        <v>4021565.625</v>
      </c>
      <c r="E39" s="2">
        <v>0</v>
      </c>
      <c r="F39" s="12">
        <f t="shared" si="0"/>
        <v>4.021565625</v>
      </c>
      <c r="G39" s="8">
        <f t="shared" si="1"/>
        <v>1</v>
      </c>
      <c r="H39" s="8">
        <f t="shared" si="2"/>
        <v>2016</v>
      </c>
      <c r="I39" s="3" t="s">
        <v>184</v>
      </c>
      <c r="J39" s="6" t="str">
        <f t="shared" si="3"/>
        <v>6423</v>
      </c>
      <c r="K39" s="6" t="str">
        <f t="shared" si="4"/>
        <v>642</v>
      </c>
      <c r="L39" s="6" t="s">
        <v>208</v>
      </c>
      <c r="M39" s="4" t="str">
        <f>+VLOOKUP(J39,data1!$A$2:$C$19,2,0)</f>
        <v>Chi phí công cụ, dụng cụ</v>
      </c>
      <c r="N39" s="6" t="s">
        <v>211</v>
      </c>
      <c r="O39" s="8" t="s">
        <v>216</v>
      </c>
      <c r="P39" s="6" t="b">
        <f t="shared" si="5"/>
        <v>1</v>
      </c>
      <c r="Q39" s="1">
        <v>1</v>
      </c>
      <c r="R39" s="4" t="str">
        <f>+VLOOKUP(M39,data1!$B$2:$C$19,2,0)</f>
        <v>CP03</v>
      </c>
      <c r="S39" s="8" t="s">
        <v>207</v>
      </c>
    </row>
    <row r="40" spans="1:19" x14ac:dyDescent="0.25">
      <c r="A40" s="66">
        <v>42400</v>
      </c>
      <c r="B40" s="67" t="s">
        <v>16</v>
      </c>
      <c r="C40" s="67" t="s">
        <v>85</v>
      </c>
      <c r="D40" s="68">
        <v>1920884.9625000001</v>
      </c>
      <c r="E40" s="2">
        <v>0</v>
      </c>
      <c r="F40" s="12">
        <f t="shared" si="0"/>
        <v>1.9208849625000002</v>
      </c>
      <c r="G40" s="8">
        <f t="shared" si="1"/>
        <v>1</v>
      </c>
      <c r="H40" s="8">
        <f t="shared" si="2"/>
        <v>2016</v>
      </c>
      <c r="I40" s="3" t="s">
        <v>16</v>
      </c>
      <c r="J40" s="6" t="str">
        <f t="shared" si="3"/>
        <v>6429</v>
      </c>
      <c r="K40" s="6" t="str">
        <f t="shared" si="4"/>
        <v>642</v>
      </c>
      <c r="L40" s="6" t="s">
        <v>206</v>
      </c>
      <c r="M40" s="4" t="str">
        <f>+VLOOKUP(J40,data1!$A$2:$C$19,2,0)</f>
        <v>Chi Phí dịch vụ mua ngoài</v>
      </c>
      <c r="N40" s="6" t="s">
        <v>210</v>
      </c>
      <c r="O40" s="8" t="s">
        <v>216</v>
      </c>
      <c r="P40" s="6" t="b">
        <f t="shared" si="5"/>
        <v>1</v>
      </c>
      <c r="Q40" s="1">
        <v>1</v>
      </c>
      <c r="R40" s="4" t="str">
        <f>+VLOOKUP(M40,data1!$B$2:$C$19,2,0)</f>
        <v>CP09</v>
      </c>
      <c r="S40" s="8" t="s">
        <v>207</v>
      </c>
    </row>
    <row r="41" spans="1:19" x14ac:dyDescent="0.25">
      <c r="A41" s="66">
        <v>42400</v>
      </c>
      <c r="B41" s="67" t="s">
        <v>184</v>
      </c>
      <c r="C41" s="67" t="s">
        <v>33</v>
      </c>
      <c r="D41" s="68">
        <v>1698637.5</v>
      </c>
      <c r="E41" s="2">
        <v>0</v>
      </c>
      <c r="F41" s="12">
        <f t="shared" si="0"/>
        <v>1.6986375</v>
      </c>
      <c r="G41" s="8">
        <f t="shared" si="1"/>
        <v>1</v>
      </c>
      <c r="H41" s="8">
        <f t="shared" si="2"/>
        <v>2016</v>
      </c>
      <c r="I41" s="3" t="s">
        <v>184</v>
      </c>
      <c r="J41" s="6" t="str">
        <f t="shared" si="3"/>
        <v>6423</v>
      </c>
      <c r="K41" s="6" t="str">
        <f t="shared" si="4"/>
        <v>642</v>
      </c>
      <c r="L41" s="6" t="s">
        <v>208</v>
      </c>
      <c r="M41" s="4" t="str">
        <f>+VLOOKUP(J41,data1!$A$2:$C$19,2,0)</f>
        <v>Chi phí công cụ, dụng cụ</v>
      </c>
      <c r="N41" s="6" t="s">
        <v>211</v>
      </c>
      <c r="O41" s="8" t="s">
        <v>216</v>
      </c>
      <c r="P41" s="6" t="b">
        <f t="shared" si="5"/>
        <v>1</v>
      </c>
      <c r="Q41" s="1">
        <v>1</v>
      </c>
      <c r="R41" s="4" t="str">
        <f>+VLOOKUP(M41,data1!$B$2:$C$19,2,0)</f>
        <v>CP03</v>
      </c>
      <c r="S41" s="8" t="s">
        <v>207</v>
      </c>
    </row>
    <row r="42" spans="1:19" ht="30" x14ac:dyDescent="0.25">
      <c r="A42" s="66">
        <v>42400</v>
      </c>
      <c r="B42" s="67" t="s">
        <v>14</v>
      </c>
      <c r="C42" s="67" t="s">
        <v>39</v>
      </c>
      <c r="D42" s="68">
        <v>1445772.0374999999</v>
      </c>
      <c r="E42" s="2">
        <v>0</v>
      </c>
      <c r="F42" s="12">
        <f t="shared" si="0"/>
        <v>1.4457720374999998</v>
      </c>
      <c r="G42" s="8">
        <f t="shared" si="1"/>
        <v>1</v>
      </c>
      <c r="H42" s="8">
        <f t="shared" si="2"/>
        <v>2016</v>
      </c>
      <c r="I42" s="3" t="s">
        <v>14</v>
      </c>
      <c r="J42" s="6" t="str">
        <f t="shared" si="3"/>
        <v>6426</v>
      </c>
      <c r="K42" s="6" t="str">
        <f t="shared" si="4"/>
        <v>642</v>
      </c>
      <c r="L42" s="6" t="s">
        <v>206</v>
      </c>
      <c r="M42" s="4" t="str">
        <f>+VLOOKUP(J42,data1!$A$2:$C$19,2,0)</f>
        <v>Chi phí điện, nước, điện thoại, Internet...</v>
      </c>
      <c r="N42" s="6" t="s">
        <v>210</v>
      </c>
      <c r="O42" s="8" t="s">
        <v>216</v>
      </c>
      <c r="P42" s="6" t="b">
        <f t="shared" si="5"/>
        <v>1</v>
      </c>
      <c r="Q42" s="1">
        <v>1</v>
      </c>
      <c r="R42" s="4" t="str">
        <f>+VLOOKUP(M42,data1!$B$2:$C$19,2,0)</f>
        <v>CP06</v>
      </c>
      <c r="S42" s="8" t="s">
        <v>207</v>
      </c>
    </row>
    <row r="43" spans="1:19" x14ac:dyDescent="0.25">
      <c r="A43" s="66">
        <v>42400</v>
      </c>
      <c r="B43" s="67" t="s">
        <v>16</v>
      </c>
      <c r="C43" s="67" t="s">
        <v>60</v>
      </c>
      <c r="D43" s="68">
        <v>395151.75</v>
      </c>
      <c r="E43" s="2">
        <v>0</v>
      </c>
      <c r="F43" s="12">
        <f t="shared" si="0"/>
        <v>0.39515175000000002</v>
      </c>
      <c r="G43" s="8">
        <f t="shared" si="1"/>
        <v>1</v>
      </c>
      <c r="H43" s="8">
        <f t="shared" si="2"/>
        <v>2016</v>
      </c>
      <c r="I43" s="3" t="s">
        <v>16</v>
      </c>
      <c r="J43" s="6" t="str">
        <f t="shared" si="3"/>
        <v>6429</v>
      </c>
      <c r="K43" s="6" t="str">
        <f t="shared" si="4"/>
        <v>642</v>
      </c>
      <c r="L43" s="6" t="s">
        <v>206</v>
      </c>
      <c r="M43" s="4" t="str">
        <f>+VLOOKUP(J43,data1!$A$2:$C$19,2,0)</f>
        <v>Chi Phí dịch vụ mua ngoài</v>
      </c>
      <c r="N43" s="6" t="s">
        <v>210</v>
      </c>
      <c r="O43" s="8" t="s">
        <v>216</v>
      </c>
      <c r="P43" s="6" t="b">
        <f t="shared" si="5"/>
        <v>1</v>
      </c>
      <c r="Q43" s="1">
        <v>1</v>
      </c>
      <c r="R43" s="4" t="str">
        <f>+VLOOKUP(M43,data1!$B$2:$C$19,2,0)</f>
        <v>CP09</v>
      </c>
      <c r="S43" s="8" t="s">
        <v>207</v>
      </c>
    </row>
    <row r="44" spans="1:19" x14ac:dyDescent="0.25">
      <c r="A44" s="66">
        <v>42400</v>
      </c>
      <c r="B44" s="67" t="s">
        <v>10</v>
      </c>
      <c r="C44" s="67" t="s">
        <v>70</v>
      </c>
      <c r="D44" s="68">
        <v>333939.375</v>
      </c>
      <c r="E44" s="2">
        <v>0</v>
      </c>
      <c r="F44" s="12">
        <f t="shared" si="0"/>
        <v>0.33393937499999998</v>
      </c>
      <c r="G44" s="8">
        <f t="shared" si="1"/>
        <v>1</v>
      </c>
      <c r="H44" s="8">
        <f t="shared" si="2"/>
        <v>2016</v>
      </c>
      <c r="I44" s="3" t="s">
        <v>10</v>
      </c>
      <c r="J44" s="6" t="str">
        <f t="shared" si="3"/>
        <v>6429</v>
      </c>
      <c r="K44" s="6" t="str">
        <f t="shared" si="4"/>
        <v>642</v>
      </c>
      <c r="L44" s="6" t="s">
        <v>207</v>
      </c>
      <c r="M44" s="4" t="str">
        <f>+VLOOKUP(J44,data1!$A$2:$C$19,2,0)</f>
        <v>Chi Phí dịch vụ mua ngoài</v>
      </c>
      <c r="N44" s="6" t="s">
        <v>87</v>
      </c>
      <c r="O44" s="8" t="s">
        <v>216</v>
      </c>
      <c r="P44" s="6" t="b">
        <f t="shared" si="5"/>
        <v>1</v>
      </c>
      <c r="Q44" s="1">
        <v>1</v>
      </c>
      <c r="R44" s="4" t="str">
        <f>+VLOOKUP(M44,data1!$B$2:$C$19,2,0)</f>
        <v>CP09</v>
      </c>
      <c r="S44" s="8" t="s">
        <v>207</v>
      </c>
    </row>
    <row r="45" spans="1:19" x14ac:dyDescent="0.25">
      <c r="A45" s="66">
        <v>42400</v>
      </c>
      <c r="B45" s="67" t="s">
        <v>16</v>
      </c>
      <c r="C45" s="67" t="s">
        <v>30</v>
      </c>
      <c r="D45" s="68">
        <v>311850</v>
      </c>
      <c r="E45" s="2">
        <v>0</v>
      </c>
      <c r="F45" s="12">
        <f t="shared" si="0"/>
        <v>0.31185000000000002</v>
      </c>
      <c r="G45" s="8">
        <f t="shared" si="1"/>
        <v>1</v>
      </c>
      <c r="H45" s="8">
        <f t="shared" si="2"/>
        <v>2016</v>
      </c>
      <c r="I45" s="3" t="s">
        <v>16</v>
      </c>
      <c r="J45" s="6" t="str">
        <f t="shared" si="3"/>
        <v>6429</v>
      </c>
      <c r="K45" s="6" t="str">
        <f t="shared" si="4"/>
        <v>642</v>
      </c>
      <c r="L45" s="6" t="s">
        <v>206</v>
      </c>
      <c r="M45" s="4" t="str">
        <f>+VLOOKUP(J45,data1!$A$2:$C$19,2,0)</f>
        <v>Chi Phí dịch vụ mua ngoài</v>
      </c>
      <c r="N45" s="6" t="s">
        <v>210</v>
      </c>
      <c r="O45" s="8" t="s">
        <v>216</v>
      </c>
      <c r="P45" s="6" t="b">
        <f t="shared" si="5"/>
        <v>1</v>
      </c>
      <c r="Q45" s="1">
        <v>1</v>
      </c>
      <c r="R45" s="4" t="str">
        <f>+VLOOKUP(M45,data1!$B$2:$C$19,2,0)</f>
        <v>CP09</v>
      </c>
      <c r="S45" s="8" t="s">
        <v>207</v>
      </c>
    </row>
    <row r="46" spans="1:19" x14ac:dyDescent="0.25">
      <c r="A46" s="66">
        <v>42400</v>
      </c>
      <c r="B46" s="67" t="s">
        <v>10</v>
      </c>
      <c r="C46" s="67" t="s">
        <v>69</v>
      </c>
      <c r="D46" s="68">
        <v>155925</v>
      </c>
      <c r="E46" s="2">
        <v>0</v>
      </c>
      <c r="F46" s="12">
        <f t="shared" si="0"/>
        <v>0.15592500000000001</v>
      </c>
      <c r="G46" s="8">
        <f t="shared" si="1"/>
        <v>1</v>
      </c>
      <c r="H46" s="8">
        <f t="shared" si="2"/>
        <v>2016</v>
      </c>
      <c r="I46" s="3" t="s">
        <v>10</v>
      </c>
      <c r="J46" s="6" t="str">
        <f t="shared" si="3"/>
        <v>6429</v>
      </c>
      <c r="K46" s="6" t="str">
        <f t="shared" si="4"/>
        <v>642</v>
      </c>
      <c r="L46" s="6" t="s">
        <v>207</v>
      </c>
      <c r="M46" s="4" t="str">
        <f>+VLOOKUP(J46,data1!$A$2:$C$19,2,0)</f>
        <v>Chi Phí dịch vụ mua ngoài</v>
      </c>
      <c r="N46" s="6" t="s">
        <v>87</v>
      </c>
      <c r="O46" s="8" t="s">
        <v>216</v>
      </c>
      <c r="P46" s="6" t="b">
        <f t="shared" si="5"/>
        <v>1</v>
      </c>
      <c r="Q46" s="1">
        <v>1</v>
      </c>
      <c r="R46" s="4" t="str">
        <f>+VLOOKUP(M46,data1!$B$2:$C$19,2,0)</f>
        <v>CP09</v>
      </c>
      <c r="S46" s="8" t="s">
        <v>207</v>
      </c>
    </row>
    <row r="47" spans="1:19" x14ac:dyDescent="0.25">
      <c r="A47" s="66">
        <v>42400</v>
      </c>
      <c r="B47" s="67" t="s">
        <v>16</v>
      </c>
      <c r="C47" s="67" t="s">
        <v>32</v>
      </c>
      <c r="D47" s="68">
        <v>109147.5</v>
      </c>
      <c r="E47" s="2">
        <v>0</v>
      </c>
      <c r="F47" s="12">
        <f t="shared" si="0"/>
        <v>0.10914749999999999</v>
      </c>
      <c r="G47" s="8">
        <f t="shared" si="1"/>
        <v>1</v>
      </c>
      <c r="H47" s="8">
        <f t="shared" si="2"/>
        <v>2016</v>
      </c>
      <c r="I47" s="3" t="s">
        <v>16</v>
      </c>
      <c r="J47" s="6" t="str">
        <f t="shared" si="3"/>
        <v>6429</v>
      </c>
      <c r="K47" s="6" t="str">
        <f t="shared" si="4"/>
        <v>642</v>
      </c>
      <c r="L47" s="6" t="s">
        <v>206</v>
      </c>
      <c r="M47" s="4" t="str">
        <f>+VLOOKUP(J47,data1!$A$2:$C$19,2,0)</f>
        <v>Chi Phí dịch vụ mua ngoài</v>
      </c>
      <c r="N47" s="6" t="s">
        <v>210</v>
      </c>
      <c r="O47" s="8" t="s">
        <v>216</v>
      </c>
      <c r="P47" s="6" t="b">
        <f t="shared" si="5"/>
        <v>1</v>
      </c>
      <c r="Q47" s="1">
        <v>1</v>
      </c>
      <c r="R47" s="4" t="str">
        <f>+VLOOKUP(M47,data1!$B$2:$C$19,2,0)</f>
        <v>CP09</v>
      </c>
      <c r="S47" s="8" t="s">
        <v>207</v>
      </c>
    </row>
    <row r="48" spans="1:19" x14ac:dyDescent="0.25">
      <c r="A48" s="66">
        <v>42428</v>
      </c>
      <c r="B48" s="67" t="s">
        <v>4</v>
      </c>
      <c r="C48" s="67" t="s">
        <v>71</v>
      </c>
      <c r="D48" s="68">
        <v>451241225.32500005</v>
      </c>
      <c r="E48" s="2">
        <v>0</v>
      </c>
      <c r="F48" s="12">
        <f t="shared" si="0"/>
        <v>451.24122532500007</v>
      </c>
      <c r="G48" s="8">
        <f t="shared" si="1"/>
        <v>2</v>
      </c>
      <c r="H48" s="8">
        <f t="shared" si="2"/>
        <v>2016</v>
      </c>
      <c r="I48" s="3" t="s">
        <v>4</v>
      </c>
      <c r="J48" s="6" t="str">
        <f t="shared" si="3"/>
        <v>6421</v>
      </c>
      <c r="K48" s="6" t="str">
        <f t="shared" si="4"/>
        <v>642</v>
      </c>
      <c r="L48" s="6" t="s">
        <v>207</v>
      </c>
      <c r="M48" s="4" t="str">
        <f>+VLOOKUP(J48,data1!$A$2:$C$19,2,0)</f>
        <v>Lương và thưởng</v>
      </c>
      <c r="N48" s="6" t="s">
        <v>87</v>
      </c>
      <c r="O48" s="8" t="s">
        <v>216</v>
      </c>
      <c r="P48" s="6" t="b">
        <f t="shared" si="5"/>
        <v>1</v>
      </c>
      <c r="Q48" s="1">
        <v>1</v>
      </c>
      <c r="R48" s="4" t="str">
        <f>+VLOOKUP(M48,data1!$B$2:$C$19,2,0)</f>
        <v>CP01</v>
      </c>
      <c r="S48" s="8" t="s">
        <v>207</v>
      </c>
    </row>
    <row r="49" spans="1:19" x14ac:dyDescent="0.25">
      <c r="A49" s="66">
        <v>42428</v>
      </c>
      <c r="B49" s="67" t="s">
        <v>10</v>
      </c>
      <c r="C49" s="67" t="s">
        <v>33</v>
      </c>
      <c r="D49" s="68">
        <v>375584467.5</v>
      </c>
      <c r="E49" s="2">
        <v>0</v>
      </c>
      <c r="F49" s="12">
        <f t="shared" si="0"/>
        <v>375.58446750000002</v>
      </c>
      <c r="G49" s="8">
        <f t="shared" si="1"/>
        <v>2</v>
      </c>
      <c r="H49" s="8">
        <f t="shared" si="2"/>
        <v>2016</v>
      </c>
      <c r="I49" s="3" t="s">
        <v>10</v>
      </c>
      <c r="J49" s="6" t="str">
        <f t="shared" si="3"/>
        <v>6429</v>
      </c>
      <c r="K49" s="6" t="str">
        <f t="shared" si="4"/>
        <v>642</v>
      </c>
      <c r="L49" s="6" t="s">
        <v>207</v>
      </c>
      <c r="M49" s="4" t="str">
        <f>+VLOOKUP(J49,data1!$A$2:$C$19,2,0)</f>
        <v>Chi Phí dịch vụ mua ngoài</v>
      </c>
      <c r="N49" s="6" t="s">
        <v>87</v>
      </c>
      <c r="O49" s="8" t="s">
        <v>216</v>
      </c>
      <c r="P49" s="6" t="b">
        <f t="shared" si="5"/>
        <v>1</v>
      </c>
      <c r="Q49" s="1">
        <v>1</v>
      </c>
      <c r="R49" s="4" t="str">
        <f>+VLOOKUP(M49,data1!$B$2:$C$19,2,0)</f>
        <v>CP09</v>
      </c>
      <c r="S49" s="8" t="s">
        <v>207</v>
      </c>
    </row>
    <row r="50" spans="1:19" x14ac:dyDescent="0.25">
      <c r="A50" s="66">
        <v>42428</v>
      </c>
      <c r="B50" s="67" t="s">
        <v>12</v>
      </c>
      <c r="C50" s="67" t="s">
        <v>74</v>
      </c>
      <c r="D50" s="68">
        <v>303281094.60000002</v>
      </c>
      <c r="E50" s="2">
        <v>0</v>
      </c>
      <c r="F50" s="12">
        <f t="shared" si="0"/>
        <v>303.28109460000002</v>
      </c>
      <c r="G50" s="8">
        <f t="shared" si="1"/>
        <v>2</v>
      </c>
      <c r="H50" s="8">
        <f t="shared" si="2"/>
        <v>2016</v>
      </c>
      <c r="I50" s="3" t="s">
        <v>12</v>
      </c>
      <c r="J50" s="6" t="str">
        <f t="shared" si="3"/>
        <v>6421</v>
      </c>
      <c r="K50" s="6" t="str">
        <f t="shared" si="4"/>
        <v>642</v>
      </c>
      <c r="L50" s="6" t="s">
        <v>206</v>
      </c>
      <c r="M50" s="4" t="str">
        <f>+VLOOKUP(J50,data1!$A$2:$C$19,2,0)</f>
        <v>Lương và thưởng</v>
      </c>
      <c r="N50" s="6" t="s">
        <v>210</v>
      </c>
      <c r="O50" s="8" t="s">
        <v>216</v>
      </c>
      <c r="P50" s="6" t="b">
        <f t="shared" si="5"/>
        <v>1</v>
      </c>
      <c r="Q50" s="1">
        <v>1</v>
      </c>
      <c r="R50" s="4" t="str">
        <f>+VLOOKUP(M50,data1!$B$2:$C$19,2,0)</f>
        <v>CP01</v>
      </c>
      <c r="S50" s="8" t="s">
        <v>207</v>
      </c>
    </row>
    <row r="51" spans="1:19" x14ac:dyDescent="0.25">
      <c r="A51" s="66">
        <v>42428</v>
      </c>
      <c r="B51" s="67" t="s">
        <v>22</v>
      </c>
      <c r="C51" s="67" t="s">
        <v>38</v>
      </c>
      <c r="D51" s="68">
        <v>99569250</v>
      </c>
      <c r="E51" s="2">
        <v>0</v>
      </c>
      <c r="F51" s="12">
        <f t="shared" si="0"/>
        <v>99.569249999999997</v>
      </c>
      <c r="G51" s="8">
        <f t="shared" si="1"/>
        <v>2</v>
      </c>
      <c r="H51" s="8">
        <f t="shared" si="2"/>
        <v>2016</v>
      </c>
      <c r="I51" s="3" t="s">
        <v>22</v>
      </c>
      <c r="J51" s="6" t="str">
        <f t="shared" si="3"/>
        <v>6427</v>
      </c>
      <c r="K51" s="6" t="str">
        <f t="shared" si="4"/>
        <v>642</v>
      </c>
      <c r="L51" s="6" t="s">
        <v>206</v>
      </c>
      <c r="M51" s="4" t="str">
        <f>+VLOOKUP(J51,data1!$A$2:$C$19,2,0)</f>
        <v>Chi phí thuê cửa hàng, văn phòng</v>
      </c>
      <c r="N51" s="6" t="s">
        <v>210</v>
      </c>
      <c r="O51" s="8" t="s">
        <v>216</v>
      </c>
      <c r="P51" s="6" t="b">
        <f t="shared" si="5"/>
        <v>1</v>
      </c>
      <c r="Q51" s="1">
        <v>1</v>
      </c>
      <c r="R51" s="4" t="str">
        <f>+VLOOKUP(M51,data1!$B$2:$C$19,2,0)</f>
        <v>CP07</v>
      </c>
      <c r="S51" s="8" t="s">
        <v>207</v>
      </c>
    </row>
    <row r="52" spans="1:19" x14ac:dyDescent="0.25">
      <c r="A52" s="66">
        <v>42428</v>
      </c>
      <c r="B52" s="67" t="s">
        <v>193</v>
      </c>
      <c r="C52" s="67" t="s">
        <v>39</v>
      </c>
      <c r="D52" s="68">
        <v>97564376.25</v>
      </c>
      <c r="E52" s="2">
        <v>0</v>
      </c>
      <c r="F52" s="12">
        <f t="shared" si="0"/>
        <v>97.564376249999995</v>
      </c>
      <c r="G52" s="8">
        <f t="shared" si="1"/>
        <v>2</v>
      </c>
      <c r="H52" s="8">
        <f t="shared" si="2"/>
        <v>2016</v>
      </c>
      <c r="I52" s="3" t="s">
        <v>193</v>
      </c>
      <c r="J52" s="6" t="str">
        <f t="shared" si="3"/>
        <v>6429</v>
      </c>
      <c r="K52" s="6" t="str">
        <f t="shared" si="4"/>
        <v>642</v>
      </c>
      <c r="L52" s="6" t="s">
        <v>209</v>
      </c>
      <c r="M52" s="4" t="str">
        <f>+VLOOKUP(J52,data1!$A$2:$C$19,2,0)</f>
        <v>Chi Phí dịch vụ mua ngoài</v>
      </c>
      <c r="N52" s="6" t="s">
        <v>212</v>
      </c>
      <c r="O52" s="8" t="s">
        <v>216</v>
      </c>
      <c r="P52" s="6" t="b">
        <f t="shared" si="5"/>
        <v>1</v>
      </c>
      <c r="Q52" s="1">
        <v>1</v>
      </c>
      <c r="R52" s="4" t="str">
        <f>+VLOOKUP(M52,data1!$B$2:$C$19,2,0)</f>
        <v>CP09</v>
      </c>
      <c r="S52" s="8" t="s">
        <v>207</v>
      </c>
    </row>
    <row r="53" spans="1:19" x14ac:dyDescent="0.25">
      <c r="A53" s="66">
        <v>42428</v>
      </c>
      <c r="B53" s="67" t="s">
        <v>84</v>
      </c>
      <c r="C53" s="67" t="s">
        <v>43</v>
      </c>
      <c r="D53" s="68">
        <v>88866112.5</v>
      </c>
      <c r="E53" s="2">
        <v>0</v>
      </c>
      <c r="F53" s="12">
        <f t="shared" si="0"/>
        <v>88.8661125</v>
      </c>
      <c r="G53" s="8">
        <f t="shared" si="1"/>
        <v>2</v>
      </c>
      <c r="H53" s="8">
        <f t="shared" si="2"/>
        <v>2016</v>
      </c>
      <c r="I53" s="3" t="s">
        <v>84</v>
      </c>
      <c r="J53" s="6" t="str">
        <f t="shared" si="3"/>
        <v>6427</v>
      </c>
      <c r="K53" s="6" t="str">
        <f t="shared" si="4"/>
        <v>642</v>
      </c>
      <c r="L53" s="6" t="s">
        <v>207</v>
      </c>
      <c r="M53" s="4" t="str">
        <f>+VLOOKUP(J53,data1!$A$2:$C$19,2,0)</f>
        <v>Chi phí thuê cửa hàng, văn phòng</v>
      </c>
      <c r="N53" s="6" t="s">
        <v>87</v>
      </c>
      <c r="O53" s="8" t="s">
        <v>216</v>
      </c>
      <c r="P53" s="6" t="b">
        <f t="shared" si="5"/>
        <v>1</v>
      </c>
      <c r="Q53" s="1">
        <v>1</v>
      </c>
      <c r="R53" s="4" t="str">
        <f>+VLOOKUP(M53,data1!$B$2:$C$19,2,0)</f>
        <v>CP07</v>
      </c>
      <c r="S53" s="8" t="s">
        <v>207</v>
      </c>
    </row>
    <row r="54" spans="1:19" x14ac:dyDescent="0.25">
      <c r="A54" s="66">
        <v>42428</v>
      </c>
      <c r="B54" s="67" t="s">
        <v>6</v>
      </c>
      <c r="C54" s="67" t="s">
        <v>51</v>
      </c>
      <c r="D54" s="68">
        <v>82023314.175000012</v>
      </c>
      <c r="E54" s="2">
        <v>0</v>
      </c>
      <c r="F54" s="12">
        <f t="shared" si="0"/>
        <v>82.02331417500001</v>
      </c>
      <c r="G54" s="8">
        <f t="shared" si="1"/>
        <v>2</v>
      </c>
      <c r="H54" s="8">
        <f t="shared" si="2"/>
        <v>2016</v>
      </c>
      <c r="I54" s="3" t="s">
        <v>6</v>
      </c>
      <c r="J54" s="6" t="str">
        <f t="shared" si="3"/>
        <v>6423</v>
      </c>
      <c r="K54" s="6" t="str">
        <f t="shared" si="4"/>
        <v>642</v>
      </c>
      <c r="L54" s="6" t="s">
        <v>207</v>
      </c>
      <c r="M54" s="4" t="str">
        <f>+VLOOKUP(J54,data1!$A$2:$C$19,2,0)</f>
        <v>Chi phí công cụ, dụng cụ</v>
      </c>
      <c r="N54" s="6" t="s">
        <v>87</v>
      </c>
      <c r="O54" s="8" t="s">
        <v>216</v>
      </c>
      <c r="P54" s="6" t="b">
        <f t="shared" si="5"/>
        <v>1</v>
      </c>
      <c r="Q54" s="1">
        <v>1</v>
      </c>
      <c r="R54" s="4" t="str">
        <f>+VLOOKUP(M54,data1!$B$2:$C$19,2,0)</f>
        <v>CP03</v>
      </c>
      <c r="S54" s="8" t="s">
        <v>207</v>
      </c>
    </row>
    <row r="55" spans="1:19" x14ac:dyDescent="0.25">
      <c r="A55" s="66">
        <v>42428</v>
      </c>
      <c r="B55" s="67" t="s">
        <v>185</v>
      </c>
      <c r="C55" s="67" t="s">
        <v>37</v>
      </c>
      <c r="D55" s="68">
        <v>78312489.75</v>
      </c>
      <c r="E55" s="2">
        <v>0</v>
      </c>
      <c r="F55" s="12">
        <f t="shared" si="0"/>
        <v>78.312489749999997</v>
      </c>
      <c r="G55" s="8">
        <f t="shared" si="1"/>
        <v>2</v>
      </c>
      <c r="H55" s="8">
        <f t="shared" si="2"/>
        <v>2016</v>
      </c>
      <c r="I55" s="3" t="s">
        <v>185</v>
      </c>
      <c r="J55" s="6" t="str">
        <f t="shared" si="3"/>
        <v>6423</v>
      </c>
      <c r="K55" s="6" t="str">
        <f t="shared" si="4"/>
        <v>642</v>
      </c>
      <c r="L55" s="6" t="s">
        <v>206</v>
      </c>
      <c r="M55" s="4" t="str">
        <f>+VLOOKUP(J55,data1!$A$2:$C$19,2,0)</f>
        <v>Chi phí công cụ, dụng cụ</v>
      </c>
      <c r="N55" s="6" t="s">
        <v>210</v>
      </c>
      <c r="O55" s="8" t="s">
        <v>216</v>
      </c>
      <c r="P55" s="6" t="b">
        <f t="shared" si="5"/>
        <v>1</v>
      </c>
      <c r="Q55" s="1">
        <v>1</v>
      </c>
      <c r="R55" s="4" t="str">
        <f>+VLOOKUP(M55,data1!$B$2:$C$19,2,0)</f>
        <v>CP03</v>
      </c>
      <c r="S55" s="8" t="s">
        <v>207</v>
      </c>
    </row>
    <row r="56" spans="1:19" x14ac:dyDescent="0.25">
      <c r="A56" s="66">
        <v>42428</v>
      </c>
      <c r="B56" s="67" t="s">
        <v>186</v>
      </c>
      <c r="C56" s="67" t="s">
        <v>33</v>
      </c>
      <c r="D56" s="68">
        <v>61709175.000000015</v>
      </c>
      <c r="E56" s="2">
        <v>0</v>
      </c>
      <c r="F56" s="12">
        <f t="shared" si="0"/>
        <v>61.709175000000016</v>
      </c>
      <c r="G56" s="8">
        <f t="shared" si="1"/>
        <v>2</v>
      </c>
      <c r="H56" s="8">
        <f t="shared" si="2"/>
        <v>2016</v>
      </c>
      <c r="I56" s="3" t="s">
        <v>186</v>
      </c>
      <c r="J56" s="6" t="str">
        <f t="shared" si="3"/>
        <v>6421</v>
      </c>
      <c r="K56" s="6" t="str">
        <f t="shared" si="4"/>
        <v>642</v>
      </c>
      <c r="L56" s="6" t="s">
        <v>208</v>
      </c>
      <c r="M56" s="4" t="str">
        <f>+VLOOKUP(J56,data1!$A$2:$C$19,2,0)</f>
        <v>Lương và thưởng</v>
      </c>
      <c r="N56" s="6" t="s">
        <v>211</v>
      </c>
      <c r="O56" s="8" t="s">
        <v>216</v>
      </c>
      <c r="P56" s="6" t="b">
        <f t="shared" si="5"/>
        <v>1</v>
      </c>
      <c r="Q56" s="1">
        <v>1</v>
      </c>
      <c r="R56" s="4" t="str">
        <f>+VLOOKUP(M56,data1!$B$2:$C$19,2,0)</f>
        <v>CP01</v>
      </c>
      <c r="S56" s="8" t="s">
        <v>207</v>
      </c>
    </row>
    <row r="57" spans="1:19" x14ac:dyDescent="0.25">
      <c r="A57" s="66">
        <v>42428</v>
      </c>
      <c r="B57" s="67" t="s">
        <v>188</v>
      </c>
      <c r="C57" s="67" t="s">
        <v>43</v>
      </c>
      <c r="D57" s="68">
        <v>60764467.500000015</v>
      </c>
      <c r="E57" s="2">
        <v>0</v>
      </c>
      <c r="F57" s="12">
        <f t="shared" si="0"/>
        <v>60.764467500000016</v>
      </c>
      <c r="G57" s="8">
        <f t="shared" si="1"/>
        <v>2</v>
      </c>
      <c r="H57" s="8">
        <f t="shared" si="2"/>
        <v>2016</v>
      </c>
      <c r="I57" s="3" t="s">
        <v>188</v>
      </c>
      <c r="J57" s="6" t="str">
        <f t="shared" si="3"/>
        <v>6429</v>
      </c>
      <c r="K57" s="6" t="str">
        <f t="shared" si="4"/>
        <v>642</v>
      </c>
      <c r="L57" s="6" t="s">
        <v>208</v>
      </c>
      <c r="M57" s="4" t="str">
        <f>+VLOOKUP(J57,data1!$A$2:$C$19,2,0)</f>
        <v>Chi Phí dịch vụ mua ngoài</v>
      </c>
      <c r="N57" s="6" t="s">
        <v>211</v>
      </c>
      <c r="O57" s="8" t="s">
        <v>216</v>
      </c>
      <c r="P57" s="6" t="b">
        <f t="shared" si="5"/>
        <v>1</v>
      </c>
      <c r="Q57" s="1">
        <v>1</v>
      </c>
      <c r="R57" s="4" t="str">
        <f>+VLOOKUP(M57,data1!$B$2:$C$19,2,0)</f>
        <v>CP09</v>
      </c>
      <c r="S57" s="8" t="s">
        <v>207</v>
      </c>
    </row>
    <row r="58" spans="1:19" x14ac:dyDescent="0.25">
      <c r="A58" s="66">
        <v>42428</v>
      </c>
      <c r="B58" s="67" t="s">
        <v>189</v>
      </c>
      <c r="C58" s="67" t="s">
        <v>43</v>
      </c>
      <c r="D58" s="68">
        <v>57369262.500000015</v>
      </c>
      <c r="E58" s="2">
        <v>0</v>
      </c>
      <c r="F58" s="12">
        <f t="shared" si="0"/>
        <v>57.369262500000012</v>
      </c>
      <c r="G58" s="8">
        <f t="shared" si="1"/>
        <v>2</v>
      </c>
      <c r="H58" s="8">
        <f t="shared" si="2"/>
        <v>2016</v>
      </c>
      <c r="I58" s="3" t="s">
        <v>189</v>
      </c>
      <c r="J58" s="6" t="str">
        <f t="shared" si="3"/>
        <v>6427</v>
      </c>
      <c r="K58" s="6" t="str">
        <f t="shared" si="4"/>
        <v>642</v>
      </c>
      <c r="L58" s="6" t="s">
        <v>208</v>
      </c>
      <c r="M58" s="4" t="str">
        <f>+VLOOKUP(J58,data1!$A$2:$C$19,2,0)</f>
        <v>Chi phí thuê cửa hàng, văn phòng</v>
      </c>
      <c r="N58" s="6" t="s">
        <v>211</v>
      </c>
      <c r="O58" s="8" t="s">
        <v>216</v>
      </c>
      <c r="P58" s="6" t="b">
        <f t="shared" si="5"/>
        <v>1</v>
      </c>
      <c r="Q58" s="1">
        <v>1</v>
      </c>
      <c r="R58" s="4" t="str">
        <f>+VLOOKUP(M58,data1!$B$2:$C$19,2,0)</f>
        <v>CP07</v>
      </c>
      <c r="S58" s="8" t="s">
        <v>207</v>
      </c>
    </row>
    <row r="59" spans="1:19" x14ac:dyDescent="0.25">
      <c r="A59" s="66">
        <v>42428</v>
      </c>
      <c r="B59" s="67" t="s">
        <v>10</v>
      </c>
      <c r="C59" s="67" t="s">
        <v>51</v>
      </c>
      <c r="D59" s="68">
        <v>46602188.325000003</v>
      </c>
      <c r="E59" s="2">
        <v>0</v>
      </c>
      <c r="F59" s="12">
        <f t="shared" si="0"/>
        <v>46.602188325</v>
      </c>
      <c r="G59" s="8">
        <f t="shared" si="1"/>
        <v>2</v>
      </c>
      <c r="H59" s="8">
        <f t="shared" si="2"/>
        <v>2016</v>
      </c>
      <c r="I59" s="3" t="s">
        <v>10</v>
      </c>
      <c r="J59" s="6" t="str">
        <f t="shared" si="3"/>
        <v>6429</v>
      </c>
      <c r="K59" s="6" t="str">
        <f t="shared" si="4"/>
        <v>642</v>
      </c>
      <c r="L59" s="6" t="s">
        <v>207</v>
      </c>
      <c r="M59" s="4" t="str">
        <f>+VLOOKUP(J59,data1!$A$2:$C$19,2,0)</f>
        <v>Chi Phí dịch vụ mua ngoài</v>
      </c>
      <c r="N59" s="6" t="s">
        <v>87</v>
      </c>
      <c r="O59" s="8" t="s">
        <v>216</v>
      </c>
      <c r="P59" s="6" t="b">
        <f t="shared" si="5"/>
        <v>1</v>
      </c>
      <c r="Q59" s="1">
        <v>1</v>
      </c>
      <c r="R59" s="4" t="str">
        <f>+VLOOKUP(M59,data1!$B$2:$C$19,2,0)</f>
        <v>CP09</v>
      </c>
      <c r="S59" s="8" t="s">
        <v>207</v>
      </c>
    </row>
    <row r="60" spans="1:19" x14ac:dyDescent="0.25">
      <c r="A60" s="66">
        <v>42428</v>
      </c>
      <c r="B60" s="67" t="s">
        <v>10</v>
      </c>
      <c r="C60" s="67" t="s">
        <v>43</v>
      </c>
      <c r="D60" s="68">
        <v>44746730.325000003</v>
      </c>
      <c r="E60" s="2">
        <v>0</v>
      </c>
      <c r="F60" s="12">
        <f t="shared" si="0"/>
        <v>44.746730325000001</v>
      </c>
      <c r="G60" s="8">
        <f t="shared" si="1"/>
        <v>2</v>
      </c>
      <c r="H60" s="8">
        <f t="shared" si="2"/>
        <v>2016</v>
      </c>
      <c r="I60" s="3" t="s">
        <v>10</v>
      </c>
      <c r="J60" s="6" t="str">
        <f t="shared" si="3"/>
        <v>6429</v>
      </c>
      <c r="K60" s="6" t="str">
        <f t="shared" si="4"/>
        <v>642</v>
      </c>
      <c r="L60" s="6" t="s">
        <v>207</v>
      </c>
      <c r="M60" s="4" t="str">
        <f>+VLOOKUP(J60,data1!$A$2:$C$19,2,0)</f>
        <v>Chi Phí dịch vụ mua ngoài</v>
      </c>
      <c r="N60" s="6" t="s">
        <v>87</v>
      </c>
      <c r="O60" s="8" t="s">
        <v>216</v>
      </c>
      <c r="P60" s="6" t="b">
        <f t="shared" si="5"/>
        <v>1</v>
      </c>
      <c r="Q60" s="1">
        <v>1</v>
      </c>
      <c r="R60" s="4" t="str">
        <f>+VLOOKUP(M60,data1!$B$2:$C$19,2,0)</f>
        <v>CP09</v>
      </c>
      <c r="S60" s="8" t="s">
        <v>207</v>
      </c>
    </row>
    <row r="61" spans="1:19" x14ac:dyDescent="0.25">
      <c r="A61" s="66">
        <v>42428</v>
      </c>
      <c r="B61" s="67" t="s">
        <v>6</v>
      </c>
      <c r="C61" s="67" t="s">
        <v>50</v>
      </c>
      <c r="D61" s="68">
        <v>44364483.900000006</v>
      </c>
      <c r="E61" s="2">
        <v>0</v>
      </c>
      <c r="F61" s="12">
        <f t="shared" si="0"/>
        <v>44.364483900000003</v>
      </c>
      <c r="G61" s="8">
        <f t="shared" si="1"/>
        <v>2</v>
      </c>
      <c r="H61" s="8">
        <f t="shared" si="2"/>
        <v>2016</v>
      </c>
      <c r="I61" s="3" t="s">
        <v>6</v>
      </c>
      <c r="J61" s="6" t="str">
        <f t="shared" si="3"/>
        <v>6423</v>
      </c>
      <c r="K61" s="6" t="str">
        <f t="shared" si="4"/>
        <v>642</v>
      </c>
      <c r="L61" s="6" t="s">
        <v>207</v>
      </c>
      <c r="M61" s="4" t="str">
        <f>+VLOOKUP(J61,data1!$A$2:$C$19,2,0)</f>
        <v>Chi phí công cụ, dụng cụ</v>
      </c>
      <c r="N61" s="6" t="s">
        <v>87</v>
      </c>
      <c r="O61" s="8" t="s">
        <v>216</v>
      </c>
      <c r="P61" s="6" t="b">
        <f t="shared" si="5"/>
        <v>1</v>
      </c>
      <c r="Q61" s="1">
        <v>1</v>
      </c>
      <c r="R61" s="4" t="str">
        <f>+VLOOKUP(M61,data1!$B$2:$C$19,2,0)</f>
        <v>CP03</v>
      </c>
      <c r="S61" s="8" t="s">
        <v>207</v>
      </c>
    </row>
    <row r="62" spans="1:19" x14ac:dyDescent="0.25">
      <c r="A62" s="66">
        <v>42428</v>
      </c>
      <c r="B62" s="67" t="s">
        <v>9</v>
      </c>
      <c r="C62" s="67" t="s">
        <v>43</v>
      </c>
      <c r="D62" s="68">
        <v>34579462.500000007</v>
      </c>
      <c r="E62" s="2">
        <v>0</v>
      </c>
      <c r="F62" s="12">
        <f t="shared" si="0"/>
        <v>34.579462500000005</v>
      </c>
      <c r="G62" s="8">
        <f t="shared" si="1"/>
        <v>2</v>
      </c>
      <c r="H62" s="8">
        <f t="shared" si="2"/>
        <v>2016</v>
      </c>
      <c r="I62" s="3" t="s">
        <v>9</v>
      </c>
      <c r="J62" s="6" t="str">
        <f t="shared" si="3"/>
        <v>6428</v>
      </c>
      <c r="K62" s="6" t="str">
        <f t="shared" si="4"/>
        <v>642</v>
      </c>
      <c r="L62" s="6" t="s">
        <v>207</v>
      </c>
      <c r="M62" s="4" t="str">
        <f>+VLOOKUP(J62,data1!$A$2:$C$19,2,0)</f>
        <v>Công tác phí và tiếp khách</v>
      </c>
      <c r="N62" s="6" t="s">
        <v>87</v>
      </c>
      <c r="O62" s="8" t="s">
        <v>216</v>
      </c>
      <c r="P62" s="6" t="b">
        <f t="shared" si="5"/>
        <v>1</v>
      </c>
      <c r="Q62" s="1">
        <v>1</v>
      </c>
      <c r="R62" s="4" t="str">
        <f>+VLOOKUP(M62,data1!$B$2:$C$19,2,0)</f>
        <v>CP11</v>
      </c>
      <c r="S62" s="8" t="s">
        <v>207</v>
      </c>
    </row>
    <row r="63" spans="1:19" x14ac:dyDescent="0.25">
      <c r="A63" s="66">
        <v>42428</v>
      </c>
      <c r="B63" s="67" t="s">
        <v>9</v>
      </c>
      <c r="C63" s="67" t="s">
        <v>33</v>
      </c>
      <c r="D63" s="68">
        <v>33355575.000000007</v>
      </c>
      <c r="E63" s="2">
        <v>0</v>
      </c>
      <c r="F63" s="12">
        <f t="shared" si="0"/>
        <v>33.355575000000009</v>
      </c>
      <c r="G63" s="8">
        <f t="shared" si="1"/>
        <v>2</v>
      </c>
      <c r="H63" s="8">
        <f t="shared" si="2"/>
        <v>2016</v>
      </c>
      <c r="I63" s="3" t="s">
        <v>9</v>
      </c>
      <c r="J63" s="6" t="str">
        <f t="shared" si="3"/>
        <v>6428</v>
      </c>
      <c r="K63" s="6" t="str">
        <f t="shared" si="4"/>
        <v>642</v>
      </c>
      <c r="L63" s="6" t="s">
        <v>207</v>
      </c>
      <c r="M63" s="4" t="str">
        <f>+VLOOKUP(J63,data1!$A$2:$C$19,2,0)</f>
        <v>Công tác phí và tiếp khách</v>
      </c>
      <c r="N63" s="6" t="s">
        <v>87</v>
      </c>
      <c r="O63" s="8" t="s">
        <v>216</v>
      </c>
      <c r="P63" s="6" t="b">
        <f t="shared" si="5"/>
        <v>1</v>
      </c>
      <c r="Q63" s="1">
        <v>1</v>
      </c>
      <c r="R63" s="4" t="str">
        <f>+VLOOKUP(M63,data1!$B$2:$C$19,2,0)</f>
        <v>CP11</v>
      </c>
      <c r="S63" s="8" t="s">
        <v>207</v>
      </c>
    </row>
    <row r="64" spans="1:19" x14ac:dyDescent="0.25">
      <c r="A64" s="66">
        <v>42428</v>
      </c>
      <c r="B64" s="67" t="s">
        <v>15</v>
      </c>
      <c r="C64" s="67" t="s">
        <v>39</v>
      </c>
      <c r="D64" s="68">
        <v>30937500.000000007</v>
      </c>
      <c r="E64" s="2">
        <v>0</v>
      </c>
      <c r="F64" s="12">
        <f t="shared" si="0"/>
        <v>30.937500000000007</v>
      </c>
      <c r="G64" s="8">
        <f t="shared" si="1"/>
        <v>2</v>
      </c>
      <c r="H64" s="8">
        <f t="shared" si="2"/>
        <v>2016</v>
      </c>
      <c r="I64" s="3" t="s">
        <v>15</v>
      </c>
      <c r="J64" s="6" t="str">
        <f t="shared" si="3"/>
        <v>6428</v>
      </c>
      <c r="K64" s="6" t="str">
        <f t="shared" si="4"/>
        <v>642</v>
      </c>
      <c r="L64" s="6" t="s">
        <v>206</v>
      </c>
      <c r="M64" s="4" t="str">
        <f>+VLOOKUP(J64,data1!$A$2:$C$19,2,0)</f>
        <v>Công tác phí và tiếp khách</v>
      </c>
      <c r="N64" s="6" t="s">
        <v>210</v>
      </c>
      <c r="O64" s="8" t="s">
        <v>216</v>
      </c>
      <c r="P64" s="6" t="b">
        <f t="shared" si="5"/>
        <v>1</v>
      </c>
      <c r="Q64" s="1">
        <v>1</v>
      </c>
      <c r="R64" s="4" t="str">
        <f>+VLOOKUP(M64,data1!$B$2:$C$19,2,0)</f>
        <v>CP11</v>
      </c>
      <c r="S64" s="8" t="s">
        <v>207</v>
      </c>
    </row>
    <row r="65" spans="1:19" x14ac:dyDescent="0.25">
      <c r="A65" s="66">
        <v>42428</v>
      </c>
      <c r="B65" s="67" t="s">
        <v>80</v>
      </c>
      <c r="C65" s="67" t="s">
        <v>38</v>
      </c>
      <c r="D65" s="68">
        <v>27882936.675000004</v>
      </c>
      <c r="E65" s="2">
        <v>0</v>
      </c>
      <c r="F65" s="12">
        <f t="shared" si="0"/>
        <v>27.882936675000003</v>
      </c>
      <c r="G65" s="8">
        <f t="shared" si="1"/>
        <v>2</v>
      </c>
      <c r="H65" s="8">
        <f t="shared" si="2"/>
        <v>2016</v>
      </c>
      <c r="I65" s="3" t="s">
        <v>80</v>
      </c>
      <c r="J65" s="6" t="str">
        <f t="shared" si="3"/>
        <v>6425</v>
      </c>
      <c r="K65" s="6" t="str">
        <f t="shared" si="4"/>
        <v>642</v>
      </c>
      <c r="L65" s="6" t="s">
        <v>206</v>
      </c>
      <c r="M65" s="4" t="str">
        <f>+VLOOKUP(J65,data1!$A$2:$C$19,2,0)</f>
        <v>Chi phí Marketing</v>
      </c>
      <c r="N65" s="6" t="s">
        <v>210</v>
      </c>
      <c r="O65" s="8" t="s">
        <v>216</v>
      </c>
      <c r="P65" s="6" t="b">
        <f t="shared" si="5"/>
        <v>1</v>
      </c>
      <c r="Q65" s="1">
        <v>1</v>
      </c>
      <c r="R65" s="4" t="str">
        <f>+VLOOKUP(M65,data1!$B$2:$C$19,2,0)</f>
        <v>CP05</v>
      </c>
      <c r="S65" s="8" t="s">
        <v>207</v>
      </c>
    </row>
    <row r="66" spans="1:19" x14ac:dyDescent="0.25">
      <c r="A66" s="66">
        <v>42428</v>
      </c>
      <c r="B66" s="67" t="s">
        <v>188</v>
      </c>
      <c r="C66" s="67" t="s">
        <v>33</v>
      </c>
      <c r="D66" s="68">
        <v>26366175.000000007</v>
      </c>
      <c r="E66" s="2">
        <v>0</v>
      </c>
      <c r="F66" s="12">
        <f t="shared" ref="F66:F129" si="6">D66/1000000</f>
        <v>26.366175000000009</v>
      </c>
      <c r="G66" s="8">
        <f t="shared" ref="G66:G129" si="7">MONTH(A66)</f>
        <v>2</v>
      </c>
      <c r="H66" s="8">
        <f t="shared" ref="H66:H129" si="8">YEAR(A66)</f>
        <v>2016</v>
      </c>
      <c r="I66" s="3" t="s">
        <v>188</v>
      </c>
      <c r="J66" s="6" t="str">
        <f t="shared" ref="J66:J129" si="9">+LEFT(I66,4)</f>
        <v>6429</v>
      </c>
      <c r="K66" s="6" t="str">
        <f t="shared" ref="K66:K129" si="10">+LEFT(J66,3)</f>
        <v>642</v>
      </c>
      <c r="L66" s="6" t="s">
        <v>208</v>
      </c>
      <c r="M66" s="4" t="str">
        <f>+VLOOKUP(J66,data1!$A$2:$C$19,2,0)</f>
        <v>Chi Phí dịch vụ mua ngoài</v>
      </c>
      <c r="N66" s="6" t="s">
        <v>211</v>
      </c>
      <c r="O66" s="8" t="s">
        <v>216</v>
      </c>
      <c r="P66" s="6" t="b">
        <f t="shared" ref="P66:P129" si="11">+EXACT($B66,$I66)</f>
        <v>1</v>
      </c>
      <c r="Q66" s="1">
        <v>1</v>
      </c>
      <c r="R66" s="4" t="str">
        <f>+VLOOKUP(M66,data1!$B$2:$C$19,2,0)</f>
        <v>CP09</v>
      </c>
      <c r="S66" s="8" t="s">
        <v>207</v>
      </c>
    </row>
    <row r="67" spans="1:19" ht="30" x14ac:dyDescent="0.25">
      <c r="A67" s="66">
        <v>42428</v>
      </c>
      <c r="B67" s="67" t="s">
        <v>14</v>
      </c>
      <c r="C67" s="67" t="s">
        <v>31</v>
      </c>
      <c r="D67" s="68">
        <v>26262225.000000007</v>
      </c>
      <c r="E67" s="2">
        <v>0</v>
      </c>
      <c r="F67" s="12">
        <f t="shared" si="6"/>
        <v>26.262225000000008</v>
      </c>
      <c r="G67" s="8">
        <f t="shared" si="7"/>
        <v>2</v>
      </c>
      <c r="H67" s="8">
        <f t="shared" si="8"/>
        <v>2016</v>
      </c>
      <c r="I67" s="3" t="s">
        <v>14</v>
      </c>
      <c r="J67" s="6" t="str">
        <f t="shared" si="9"/>
        <v>6426</v>
      </c>
      <c r="K67" s="6" t="str">
        <f t="shared" si="10"/>
        <v>642</v>
      </c>
      <c r="L67" s="6" t="s">
        <v>206</v>
      </c>
      <c r="M67" s="4" t="str">
        <f>+VLOOKUP(J67,data1!$A$2:$C$19,2,0)</f>
        <v>Chi phí điện, nước, điện thoại, Internet...</v>
      </c>
      <c r="N67" s="6" t="s">
        <v>210</v>
      </c>
      <c r="O67" s="8" t="s">
        <v>216</v>
      </c>
      <c r="P67" s="6" t="b">
        <f t="shared" si="11"/>
        <v>1</v>
      </c>
      <c r="Q67" s="1">
        <v>1</v>
      </c>
      <c r="R67" s="4" t="str">
        <f>+VLOOKUP(M67,data1!$B$2:$C$19,2,0)</f>
        <v>CP06</v>
      </c>
      <c r="S67" s="8" t="s">
        <v>207</v>
      </c>
    </row>
    <row r="68" spans="1:19" x14ac:dyDescent="0.25">
      <c r="A68" s="66">
        <v>42428</v>
      </c>
      <c r="B68" s="67" t="s">
        <v>185</v>
      </c>
      <c r="C68" s="67" t="s">
        <v>38</v>
      </c>
      <c r="D68" s="68">
        <v>20624999.175000001</v>
      </c>
      <c r="E68" s="2">
        <v>0</v>
      </c>
      <c r="F68" s="12">
        <f t="shared" si="6"/>
        <v>20.624999174999999</v>
      </c>
      <c r="G68" s="8">
        <f t="shared" si="7"/>
        <v>2</v>
      </c>
      <c r="H68" s="8">
        <f t="shared" si="8"/>
        <v>2016</v>
      </c>
      <c r="I68" s="3" t="s">
        <v>185</v>
      </c>
      <c r="J68" s="6" t="str">
        <f t="shared" si="9"/>
        <v>6423</v>
      </c>
      <c r="K68" s="6" t="str">
        <f t="shared" si="10"/>
        <v>642</v>
      </c>
      <c r="L68" s="6" t="s">
        <v>206</v>
      </c>
      <c r="M68" s="4" t="str">
        <f>+VLOOKUP(J68,data1!$A$2:$C$19,2,0)</f>
        <v>Chi phí công cụ, dụng cụ</v>
      </c>
      <c r="N68" s="6" t="s">
        <v>210</v>
      </c>
      <c r="O68" s="8" t="s">
        <v>216</v>
      </c>
      <c r="P68" s="6" t="b">
        <f t="shared" si="11"/>
        <v>1</v>
      </c>
      <c r="Q68" s="1">
        <v>1</v>
      </c>
      <c r="R68" s="4" t="str">
        <f>+VLOOKUP(M68,data1!$B$2:$C$19,2,0)</f>
        <v>CP03</v>
      </c>
      <c r="S68" s="8" t="s">
        <v>207</v>
      </c>
    </row>
    <row r="69" spans="1:19" x14ac:dyDescent="0.25">
      <c r="A69" s="66">
        <v>42428</v>
      </c>
      <c r="B69" s="67" t="s">
        <v>183</v>
      </c>
      <c r="C69" s="67" t="s">
        <v>79</v>
      </c>
      <c r="D69" s="68">
        <v>19052963.325000003</v>
      </c>
      <c r="E69" s="2">
        <v>0</v>
      </c>
      <c r="F69" s="12">
        <f t="shared" si="6"/>
        <v>19.052963325000004</v>
      </c>
      <c r="G69" s="8">
        <f t="shared" si="7"/>
        <v>2</v>
      </c>
      <c r="H69" s="8">
        <f t="shared" si="8"/>
        <v>2016</v>
      </c>
      <c r="I69" s="3" t="s">
        <v>183</v>
      </c>
      <c r="J69" s="6" t="str">
        <f t="shared" si="9"/>
        <v>6424</v>
      </c>
      <c r="K69" s="6" t="str">
        <f t="shared" si="10"/>
        <v>642</v>
      </c>
      <c r="L69" s="6" t="s">
        <v>208</v>
      </c>
      <c r="M69" s="4" t="str">
        <f>+VLOOKUP(J69,data1!$A$2:$C$19,2,0)</f>
        <v>Chi phí khấu hao TSCĐ</v>
      </c>
      <c r="N69" s="6" t="s">
        <v>211</v>
      </c>
      <c r="O69" s="8" t="s">
        <v>216</v>
      </c>
      <c r="P69" s="6" t="b">
        <f t="shared" si="11"/>
        <v>1</v>
      </c>
      <c r="Q69" s="1">
        <v>1</v>
      </c>
      <c r="R69" s="4" t="str">
        <f>+VLOOKUP(M69,data1!$B$2:$C$19,2,0)</f>
        <v>CP04</v>
      </c>
      <c r="S69" s="8" t="s">
        <v>207</v>
      </c>
    </row>
    <row r="70" spans="1:19" ht="30" x14ac:dyDescent="0.25">
      <c r="A70" s="66">
        <v>42428</v>
      </c>
      <c r="B70" s="67" t="s">
        <v>191</v>
      </c>
      <c r="C70" s="67" t="s">
        <v>33</v>
      </c>
      <c r="D70" s="68">
        <v>17822475.000000004</v>
      </c>
      <c r="E70" s="2">
        <v>0</v>
      </c>
      <c r="F70" s="12">
        <f t="shared" si="6"/>
        <v>17.822475000000004</v>
      </c>
      <c r="G70" s="8">
        <f t="shared" si="7"/>
        <v>2</v>
      </c>
      <c r="H70" s="8">
        <f t="shared" si="8"/>
        <v>2016</v>
      </c>
      <c r="I70" s="3" t="s">
        <v>191</v>
      </c>
      <c r="J70" s="6" t="str">
        <f t="shared" si="9"/>
        <v>6426</v>
      </c>
      <c r="K70" s="6" t="str">
        <f t="shared" si="10"/>
        <v>642</v>
      </c>
      <c r="L70" s="6" t="s">
        <v>208</v>
      </c>
      <c r="M70" s="4" t="str">
        <f>+VLOOKUP(J70,data1!$A$2:$C$19,2,0)</f>
        <v>Chi phí điện, nước, điện thoại, Internet...</v>
      </c>
      <c r="N70" s="6" t="s">
        <v>211</v>
      </c>
      <c r="O70" s="8" t="s">
        <v>216</v>
      </c>
      <c r="P70" s="6" t="b">
        <f t="shared" si="11"/>
        <v>1</v>
      </c>
      <c r="Q70" s="1">
        <v>1</v>
      </c>
      <c r="R70" s="4" t="str">
        <f>+VLOOKUP(M70,data1!$B$2:$C$19,2,0)</f>
        <v>CP06</v>
      </c>
      <c r="S70" s="8" t="s">
        <v>207</v>
      </c>
    </row>
    <row r="71" spans="1:19" x14ac:dyDescent="0.25">
      <c r="A71" s="66">
        <v>42428</v>
      </c>
      <c r="B71" s="67" t="s">
        <v>187</v>
      </c>
      <c r="C71" s="67" t="s">
        <v>79</v>
      </c>
      <c r="D71" s="68">
        <v>16337269.575000001</v>
      </c>
      <c r="E71" s="2">
        <v>0</v>
      </c>
      <c r="F71" s="12">
        <f t="shared" si="6"/>
        <v>16.337269575000001</v>
      </c>
      <c r="G71" s="8">
        <f t="shared" si="7"/>
        <v>2</v>
      </c>
      <c r="H71" s="8">
        <f t="shared" si="8"/>
        <v>2016</v>
      </c>
      <c r="I71" s="3" t="s">
        <v>187</v>
      </c>
      <c r="J71" s="6" t="str">
        <f t="shared" si="9"/>
        <v>6424</v>
      </c>
      <c r="K71" s="6" t="str">
        <f t="shared" si="10"/>
        <v>642</v>
      </c>
      <c r="L71" s="6" t="s">
        <v>207</v>
      </c>
      <c r="M71" s="4" t="str">
        <f>+VLOOKUP(J71,data1!$A$2:$C$19,2,0)</f>
        <v>Chi phí khấu hao TSCĐ</v>
      </c>
      <c r="N71" s="6" t="s">
        <v>87</v>
      </c>
      <c r="O71" s="8" t="s">
        <v>216</v>
      </c>
      <c r="P71" s="6" t="b">
        <f t="shared" si="11"/>
        <v>1</v>
      </c>
      <c r="Q71" s="1">
        <v>1</v>
      </c>
      <c r="R71" s="4" t="str">
        <f>+VLOOKUP(M71,data1!$B$2:$C$19,2,0)</f>
        <v>CP04</v>
      </c>
      <c r="S71" s="8" t="s">
        <v>207</v>
      </c>
    </row>
    <row r="72" spans="1:19" ht="30" x14ac:dyDescent="0.25">
      <c r="A72" s="66">
        <v>42428</v>
      </c>
      <c r="B72" s="67" t="s">
        <v>8</v>
      </c>
      <c r="C72" s="67" t="s">
        <v>43</v>
      </c>
      <c r="D72" s="68">
        <v>11876304.825000001</v>
      </c>
      <c r="E72" s="2">
        <v>0</v>
      </c>
      <c r="F72" s="12">
        <f t="shared" si="6"/>
        <v>11.876304825000002</v>
      </c>
      <c r="G72" s="8">
        <f t="shared" si="7"/>
        <v>2</v>
      </c>
      <c r="H72" s="8">
        <f t="shared" si="8"/>
        <v>2016</v>
      </c>
      <c r="I72" s="3" t="s">
        <v>8</v>
      </c>
      <c r="J72" s="6" t="str">
        <f t="shared" si="9"/>
        <v>6426</v>
      </c>
      <c r="K72" s="6" t="str">
        <f t="shared" si="10"/>
        <v>642</v>
      </c>
      <c r="L72" s="6" t="s">
        <v>207</v>
      </c>
      <c r="M72" s="4" t="str">
        <f>+VLOOKUP(J72,data1!$A$2:$C$19,2,0)</f>
        <v>Chi phí điện, nước, điện thoại, Internet...</v>
      </c>
      <c r="N72" s="6" t="s">
        <v>87</v>
      </c>
      <c r="O72" s="8" t="s">
        <v>216</v>
      </c>
      <c r="P72" s="6" t="b">
        <f t="shared" si="11"/>
        <v>1</v>
      </c>
      <c r="Q72" s="1">
        <v>1</v>
      </c>
      <c r="R72" s="4" t="str">
        <f>+VLOOKUP(M72,data1!$B$2:$C$19,2,0)</f>
        <v>CP06</v>
      </c>
      <c r="S72" s="8" t="s">
        <v>207</v>
      </c>
    </row>
    <row r="73" spans="1:19" x14ac:dyDescent="0.25">
      <c r="A73" s="66">
        <v>42428</v>
      </c>
      <c r="B73" s="67" t="s">
        <v>5</v>
      </c>
      <c r="C73" s="67" t="s">
        <v>58</v>
      </c>
      <c r="D73" s="68">
        <v>9997805.0700000003</v>
      </c>
      <c r="E73" s="2">
        <v>0</v>
      </c>
      <c r="F73" s="12">
        <f t="shared" si="6"/>
        <v>9.9978050700000001</v>
      </c>
      <c r="G73" s="8">
        <f t="shared" si="7"/>
        <v>2</v>
      </c>
      <c r="H73" s="8">
        <f t="shared" si="8"/>
        <v>2016</v>
      </c>
      <c r="I73" s="3" t="s">
        <v>5</v>
      </c>
      <c r="J73" s="6" t="str">
        <f t="shared" si="9"/>
        <v>6422</v>
      </c>
      <c r="K73" s="6" t="str">
        <f t="shared" si="10"/>
        <v>642</v>
      </c>
      <c r="L73" s="6" t="s">
        <v>207</v>
      </c>
      <c r="M73" s="4" t="str">
        <f>+VLOOKUP(J73,data1!$A$2:$C$19,2,0)</f>
        <v>Chi phí kiểm định hàng hóa</v>
      </c>
      <c r="N73" s="6" t="s">
        <v>87</v>
      </c>
      <c r="O73" s="8" t="s">
        <v>216</v>
      </c>
      <c r="P73" s="6" t="b">
        <f t="shared" si="11"/>
        <v>1</v>
      </c>
      <c r="Q73" s="1">
        <v>1</v>
      </c>
      <c r="R73" s="4" t="str">
        <f>+VLOOKUP(M73,data1!$B$2:$C$19,2,0)</f>
        <v>CP10</v>
      </c>
      <c r="S73" s="8" t="s">
        <v>207</v>
      </c>
    </row>
    <row r="74" spans="1:19" x14ac:dyDescent="0.25">
      <c r="A74" s="66">
        <v>42428</v>
      </c>
      <c r="B74" s="67" t="s">
        <v>16</v>
      </c>
      <c r="C74" s="67" t="s">
        <v>38</v>
      </c>
      <c r="D74" s="68">
        <v>8578478.7000000011</v>
      </c>
      <c r="E74" s="2">
        <v>0</v>
      </c>
      <c r="F74" s="12">
        <f t="shared" si="6"/>
        <v>8.5784787000000016</v>
      </c>
      <c r="G74" s="8">
        <f t="shared" si="7"/>
        <v>2</v>
      </c>
      <c r="H74" s="8">
        <f t="shared" si="8"/>
        <v>2016</v>
      </c>
      <c r="I74" s="3" t="s">
        <v>16</v>
      </c>
      <c r="J74" s="6" t="str">
        <f t="shared" si="9"/>
        <v>6429</v>
      </c>
      <c r="K74" s="6" t="str">
        <f t="shared" si="10"/>
        <v>642</v>
      </c>
      <c r="L74" s="6" t="s">
        <v>206</v>
      </c>
      <c r="M74" s="4" t="str">
        <f>+VLOOKUP(J74,data1!$A$2:$C$19,2,0)</f>
        <v>Chi Phí dịch vụ mua ngoài</v>
      </c>
      <c r="N74" s="6" t="s">
        <v>210</v>
      </c>
      <c r="O74" s="8" t="s">
        <v>216</v>
      </c>
      <c r="P74" s="6" t="b">
        <f t="shared" si="11"/>
        <v>1</v>
      </c>
      <c r="Q74" s="1">
        <v>1</v>
      </c>
      <c r="R74" s="4" t="str">
        <f>+VLOOKUP(M74,data1!$B$2:$C$19,2,0)</f>
        <v>CP09</v>
      </c>
      <c r="S74" s="8" t="s">
        <v>207</v>
      </c>
    </row>
    <row r="75" spans="1:19" x14ac:dyDescent="0.25">
      <c r="A75" s="66">
        <v>42428</v>
      </c>
      <c r="B75" s="67" t="s">
        <v>4</v>
      </c>
      <c r="C75" s="67" t="s">
        <v>33</v>
      </c>
      <c r="D75" s="68">
        <v>7089107.8500000006</v>
      </c>
      <c r="E75" s="2">
        <v>0</v>
      </c>
      <c r="F75" s="12">
        <f t="shared" si="6"/>
        <v>7.0891078500000004</v>
      </c>
      <c r="G75" s="8">
        <f t="shared" si="7"/>
        <v>2</v>
      </c>
      <c r="H75" s="8">
        <f t="shared" si="8"/>
        <v>2016</v>
      </c>
      <c r="I75" s="3" t="s">
        <v>4</v>
      </c>
      <c r="J75" s="6" t="str">
        <f t="shared" si="9"/>
        <v>6421</v>
      </c>
      <c r="K75" s="6" t="str">
        <f t="shared" si="10"/>
        <v>642</v>
      </c>
      <c r="L75" s="6" t="s">
        <v>207</v>
      </c>
      <c r="M75" s="4" t="str">
        <f>+VLOOKUP(J75,data1!$A$2:$C$19,2,0)</f>
        <v>Lương và thưởng</v>
      </c>
      <c r="N75" s="6" t="s">
        <v>87</v>
      </c>
      <c r="O75" s="8" t="s">
        <v>216</v>
      </c>
      <c r="P75" s="6" t="b">
        <f t="shared" si="11"/>
        <v>1</v>
      </c>
      <c r="Q75" s="1">
        <v>1</v>
      </c>
      <c r="R75" s="4" t="str">
        <f>+VLOOKUP(M75,data1!$B$2:$C$19,2,0)</f>
        <v>CP01</v>
      </c>
      <c r="S75" s="8" t="s">
        <v>207</v>
      </c>
    </row>
    <row r="76" spans="1:19" x14ac:dyDescent="0.25">
      <c r="A76" s="66">
        <v>42428</v>
      </c>
      <c r="B76" s="67" t="s">
        <v>5</v>
      </c>
      <c r="C76" s="67" t="s">
        <v>43</v>
      </c>
      <c r="D76" s="68">
        <v>6986504.2500000019</v>
      </c>
      <c r="E76" s="2">
        <v>0</v>
      </c>
      <c r="F76" s="12">
        <f t="shared" si="6"/>
        <v>6.9865042500000021</v>
      </c>
      <c r="G76" s="8">
        <f t="shared" si="7"/>
        <v>2</v>
      </c>
      <c r="H76" s="8">
        <f t="shared" si="8"/>
        <v>2016</v>
      </c>
      <c r="I76" s="3" t="s">
        <v>5</v>
      </c>
      <c r="J76" s="6" t="str">
        <f t="shared" si="9"/>
        <v>6422</v>
      </c>
      <c r="K76" s="6" t="str">
        <f t="shared" si="10"/>
        <v>642</v>
      </c>
      <c r="L76" s="6" t="s">
        <v>207</v>
      </c>
      <c r="M76" s="4" t="str">
        <f>+VLOOKUP(J76,data1!$A$2:$C$19,2,0)</f>
        <v>Chi phí kiểm định hàng hóa</v>
      </c>
      <c r="N76" s="6" t="s">
        <v>87</v>
      </c>
      <c r="O76" s="8" t="s">
        <v>216</v>
      </c>
      <c r="P76" s="6" t="b">
        <f t="shared" si="11"/>
        <v>1</v>
      </c>
      <c r="Q76" s="1">
        <v>1</v>
      </c>
      <c r="R76" s="4" t="str">
        <f>+VLOOKUP(M76,data1!$B$2:$C$19,2,0)</f>
        <v>CP10</v>
      </c>
      <c r="S76" s="8" t="s">
        <v>207</v>
      </c>
    </row>
    <row r="77" spans="1:19" x14ac:dyDescent="0.25">
      <c r="A77" s="66">
        <v>42428</v>
      </c>
      <c r="B77" s="67" t="s">
        <v>184</v>
      </c>
      <c r="C77" s="67" t="s">
        <v>51</v>
      </c>
      <c r="D77" s="68">
        <v>6175538.3250000002</v>
      </c>
      <c r="E77" s="2">
        <v>0</v>
      </c>
      <c r="F77" s="12">
        <f t="shared" si="6"/>
        <v>6.1755383249999998</v>
      </c>
      <c r="G77" s="8">
        <f t="shared" si="7"/>
        <v>2</v>
      </c>
      <c r="H77" s="8">
        <f t="shared" si="8"/>
        <v>2016</v>
      </c>
      <c r="I77" s="3" t="s">
        <v>184</v>
      </c>
      <c r="J77" s="6" t="str">
        <f t="shared" si="9"/>
        <v>6423</v>
      </c>
      <c r="K77" s="6" t="str">
        <f t="shared" si="10"/>
        <v>642</v>
      </c>
      <c r="L77" s="6" t="s">
        <v>208</v>
      </c>
      <c r="M77" s="4" t="str">
        <f>+VLOOKUP(J77,data1!$A$2:$C$19,2,0)</f>
        <v>Chi phí công cụ, dụng cụ</v>
      </c>
      <c r="N77" s="6" t="s">
        <v>211</v>
      </c>
      <c r="O77" s="8" t="s">
        <v>216</v>
      </c>
      <c r="P77" s="6" t="b">
        <f t="shared" si="11"/>
        <v>1</v>
      </c>
      <c r="Q77" s="1">
        <v>1</v>
      </c>
      <c r="R77" s="4" t="str">
        <f>+VLOOKUP(M77,data1!$B$2:$C$19,2,0)</f>
        <v>CP03</v>
      </c>
      <c r="S77" s="8" t="s">
        <v>207</v>
      </c>
    </row>
    <row r="78" spans="1:19" x14ac:dyDescent="0.25">
      <c r="A78" s="66">
        <v>42428</v>
      </c>
      <c r="B78" s="67" t="s">
        <v>80</v>
      </c>
      <c r="C78" s="67" t="s">
        <v>32</v>
      </c>
      <c r="D78" s="68">
        <v>6088500</v>
      </c>
      <c r="E78" s="2">
        <v>0</v>
      </c>
      <c r="F78" s="12">
        <f t="shared" si="6"/>
        <v>6.0884999999999998</v>
      </c>
      <c r="G78" s="8">
        <f t="shared" si="7"/>
        <v>2</v>
      </c>
      <c r="H78" s="8">
        <f t="shared" si="8"/>
        <v>2016</v>
      </c>
      <c r="I78" s="3" t="s">
        <v>80</v>
      </c>
      <c r="J78" s="6" t="str">
        <f t="shared" si="9"/>
        <v>6425</v>
      </c>
      <c r="K78" s="6" t="str">
        <f t="shared" si="10"/>
        <v>642</v>
      </c>
      <c r="L78" s="6" t="s">
        <v>206</v>
      </c>
      <c r="M78" s="4" t="str">
        <f>+VLOOKUP(J78,data1!$A$2:$C$19,2,0)</f>
        <v>Chi phí Marketing</v>
      </c>
      <c r="N78" s="6" t="s">
        <v>210</v>
      </c>
      <c r="O78" s="8" t="s">
        <v>216</v>
      </c>
      <c r="P78" s="6" t="b">
        <f t="shared" si="11"/>
        <v>1</v>
      </c>
      <c r="Q78" s="1">
        <v>1</v>
      </c>
      <c r="R78" s="4" t="str">
        <f>+VLOOKUP(M78,data1!$B$2:$C$19,2,0)</f>
        <v>CP05</v>
      </c>
      <c r="S78" s="8" t="s">
        <v>207</v>
      </c>
    </row>
    <row r="79" spans="1:19" x14ac:dyDescent="0.25">
      <c r="A79" s="66">
        <v>42428</v>
      </c>
      <c r="B79" s="67" t="s">
        <v>7</v>
      </c>
      <c r="C79" s="67" t="s">
        <v>34</v>
      </c>
      <c r="D79" s="68">
        <v>6088500</v>
      </c>
      <c r="E79" s="2">
        <v>0</v>
      </c>
      <c r="F79" s="12">
        <f t="shared" si="6"/>
        <v>6.0884999999999998</v>
      </c>
      <c r="G79" s="8">
        <f t="shared" si="7"/>
        <v>2</v>
      </c>
      <c r="H79" s="8">
        <f t="shared" si="8"/>
        <v>2016</v>
      </c>
      <c r="I79" s="3" t="s">
        <v>7</v>
      </c>
      <c r="J79" s="6" t="str">
        <f t="shared" si="9"/>
        <v>6425</v>
      </c>
      <c r="K79" s="6" t="str">
        <f t="shared" si="10"/>
        <v>642</v>
      </c>
      <c r="L79" s="6" t="s">
        <v>207</v>
      </c>
      <c r="M79" s="4" t="str">
        <f>+VLOOKUP(J79,data1!$A$2:$C$19,2,0)</f>
        <v>Chi phí Marketing</v>
      </c>
      <c r="N79" s="6" t="s">
        <v>87</v>
      </c>
      <c r="O79" s="8" t="s">
        <v>216</v>
      </c>
      <c r="P79" s="6" t="b">
        <f t="shared" si="11"/>
        <v>1</v>
      </c>
      <c r="Q79" s="1">
        <v>1</v>
      </c>
      <c r="R79" s="4" t="str">
        <f>+VLOOKUP(M79,data1!$B$2:$C$19,2,0)</f>
        <v>CP05</v>
      </c>
      <c r="S79" s="8" t="s">
        <v>207</v>
      </c>
    </row>
    <row r="80" spans="1:19" x14ac:dyDescent="0.25">
      <c r="A80" s="66">
        <v>42428</v>
      </c>
      <c r="B80" s="67" t="s">
        <v>16</v>
      </c>
      <c r="C80" s="67" t="s">
        <v>30</v>
      </c>
      <c r="D80" s="68">
        <v>5947783.875</v>
      </c>
      <c r="E80" s="2">
        <v>0</v>
      </c>
      <c r="F80" s="12">
        <f t="shared" si="6"/>
        <v>5.9477838749999998</v>
      </c>
      <c r="G80" s="8">
        <f t="shared" si="7"/>
        <v>2</v>
      </c>
      <c r="H80" s="8">
        <f t="shared" si="8"/>
        <v>2016</v>
      </c>
      <c r="I80" s="3" t="s">
        <v>16</v>
      </c>
      <c r="J80" s="6" t="str">
        <f t="shared" si="9"/>
        <v>6429</v>
      </c>
      <c r="K80" s="6" t="str">
        <f t="shared" si="10"/>
        <v>642</v>
      </c>
      <c r="L80" s="6" t="s">
        <v>206</v>
      </c>
      <c r="M80" s="4" t="str">
        <f>+VLOOKUP(J80,data1!$A$2:$C$19,2,0)</f>
        <v>Chi Phí dịch vụ mua ngoài</v>
      </c>
      <c r="N80" s="6" t="s">
        <v>210</v>
      </c>
      <c r="O80" s="8" t="s">
        <v>216</v>
      </c>
      <c r="P80" s="6" t="b">
        <f t="shared" si="11"/>
        <v>1</v>
      </c>
      <c r="Q80" s="1">
        <v>1</v>
      </c>
      <c r="R80" s="4" t="str">
        <f>+VLOOKUP(M80,data1!$B$2:$C$19,2,0)</f>
        <v>CP09</v>
      </c>
      <c r="S80" s="8" t="s">
        <v>207</v>
      </c>
    </row>
    <row r="81" spans="1:19" x14ac:dyDescent="0.25">
      <c r="A81" s="66">
        <v>42428</v>
      </c>
      <c r="B81" s="67" t="s">
        <v>192</v>
      </c>
      <c r="C81" s="67" t="s">
        <v>38</v>
      </c>
      <c r="D81" s="68">
        <v>5675588.3250000002</v>
      </c>
      <c r="E81" s="2">
        <v>0</v>
      </c>
      <c r="F81" s="12">
        <f t="shared" si="6"/>
        <v>5.6755883250000005</v>
      </c>
      <c r="G81" s="8">
        <f t="shared" si="7"/>
        <v>2</v>
      </c>
      <c r="H81" s="8">
        <f t="shared" si="8"/>
        <v>2016</v>
      </c>
      <c r="I81" s="3" t="s">
        <v>192</v>
      </c>
      <c r="J81" s="6" t="str">
        <f t="shared" si="9"/>
        <v>6423</v>
      </c>
      <c r="K81" s="6" t="str">
        <f t="shared" si="10"/>
        <v>642</v>
      </c>
      <c r="L81" s="6" t="s">
        <v>209</v>
      </c>
      <c r="M81" s="4" t="str">
        <f>+VLOOKUP(J81,data1!$A$2:$C$19,2,0)</f>
        <v>Chi phí công cụ, dụng cụ</v>
      </c>
      <c r="N81" s="6" t="s">
        <v>212</v>
      </c>
      <c r="O81" s="8" t="s">
        <v>216</v>
      </c>
      <c r="P81" s="6" t="b">
        <f t="shared" si="11"/>
        <v>1</v>
      </c>
      <c r="Q81" s="1">
        <v>1</v>
      </c>
      <c r="R81" s="4" t="str">
        <f>+VLOOKUP(M81,data1!$B$2:$C$19,2,0)</f>
        <v>CP03</v>
      </c>
      <c r="S81" s="8" t="s">
        <v>207</v>
      </c>
    </row>
    <row r="82" spans="1:19" ht="30" x14ac:dyDescent="0.25">
      <c r="A82" s="66">
        <v>42428</v>
      </c>
      <c r="B82" s="67" t="s">
        <v>8</v>
      </c>
      <c r="C82" s="67" t="s">
        <v>33</v>
      </c>
      <c r="D82" s="68">
        <v>5271750</v>
      </c>
      <c r="E82" s="2">
        <v>0</v>
      </c>
      <c r="F82" s="12">
        <f t="shared" si="6"/>
        <v>5.2717499999999999</v>
      </c>
      <c r="G82" s="8">
        <f t="shared" si="7"/>
        <v>2</v>
      </c>
      <c r="H82" s="8">
        <f t="shared" si="8"/>
        <v>2016</v>
      </c>
      <c r="I82" s="3" t="s">
        <v>8</v>
      </c>
      <c r="J82" s="6" t="str">
        <f t="shared" si="9"/>
        <v>6426</v>
      </c>
      <c r="K82" s="6" t="str">
        <f t="shared" si="10"/>
        <v>642</v>
      </c>
      <c r="L82" s="6" t="s">
        <v>207</v>
      </c>
      <c r="M82" s="4" t="str">
        <f>+VLOOKUP(J82,data1!$A$2:$C$19,2,0)</f>
        <v>Chi phí điện, nước, điện thoại, Internet...</v>
      </c>
      <c r="N82" s="6" t="s">
        <v>87</v>
      </c>
      <c r="O82" s="8" t="s">
        <v>216</v>
      </c>
      <c r="P82" s="6" t="b">
        <f t="shared" si="11"/>
        <v>1</v>
      </c>
      <c r="Q82" s="1">
        <v>1</v>
      </c>
      <c r="R82" s="4" t="str">
        <f>+VLOOKUP(M82,data1!$B$2:$C$19,2,0)</f>
        <v>CP06</v>
      </c>
      <c r="S82" s="8" t="s">
        <v>207</v>
      </c>
    </row>
    <row r="83" spans="1:19" x14ac:dyDescent="0.25">
      <c r="A83" s="66">
        <v>42428</v>
      </c>
      <c r="B83" s="67" t="s">
        <v>4</v>
      </c>
      <c r="C83" s="67" t="s">
        <v>78</v>
      </c>
      <c r="D83" s="68">
        <v>4078305.0000000009</v>
      </c>
      <c r="E83" s="2">
        <v>0</v>
      </c>
      <c r="F83" s="12">
        <f t="shared" si="6"/>
        <v>4.0783050000000012</v>
      </c>
      <c r="G83" s="8">
        <f t="shared" si="7"/>
        <v>2</v>
      </c>
      <c r="H83" s="8">
        <f t="shared" si="8"/>
        <v>2016</v>
      </c>
      <c r="I83" s="3" t="s">
        <v>4</v>
      </c>
      <c r="J83" s="6" t="str">
        <f t="shared" si="9"/>
        <v>6421</v>
      </c>
      <c r="K83" s="6" t="str">
        <f t="shared" si="10"/>
        <v>642</v>
      </c>
      <c r="L83" s="6" t="s">
        <v>207</v>
      </c>
      <c r="M83" s="4" t="str">
        <f>+VLOOKUP(J83,data1!$A$2:$C$19,2,0)</f>
        <v>Lương và thưởng</v>
      </c>
      <c r="N83" s="6" t="s">
        <v>87</v>
      </c>
      <c r="O83" s="8" t="s">
        <v>216</v>
      </c>
      <c r="P83" s="6" t="b">
        <f t="shared" si="11"/>
        <v>1</v>
      </c>
      <c r="Q83" s="1">
        <v>1</v>
      </c>
      <c r="R83" s="4" t="str">
        <f>+VLOOKUP(M83,data1!$B$2:$C$19,2,0)</f>
        <v>CP01</v>
      </c>
      <c r="S83" s="8" t="s">
        <v>207</v>
      </c>
    </row>
    <row r="84" spans="1:19" x14ac:dyDescent="0.25">
      <c r="A84" s="66">
        <v>42428</v>
      </c>
      <c r="B84" s="67" t="s">
        <v>16</v>
      </c>
      <c r="C84" s="67" t="s">
        <v>31</v>
      </c>
      <c r="D84" s="68">
        <v>3989700.0000000009</v>
      </c>
      <c r="E84" s="2">
        <v>0</v>
      </c>
      <c r="F84" s="12">
        <f t="shared" si="6"/>
        <v>3.9897000000000009</v>
      </c>
      <c r="G84" s="8">
        <f t="shared" si="7"/>
        <v>2</v>
      </c>
      <c r="H84" s="8">
        <f t="shared" si="8"/>
        <v>2016</v>
      </c>
      <c r="I84" s="3" t="s">
        <v>16</v>
      </c>
      <c r="J84" s="6" t="str">
        <f t="shared" si="9"/>
        <v>6429</v>
      </c>
      <c r="K84" s="6" t="str">
        <f t="shared" si="10"/>
        <v>642</v>
      </c>
      <c r="L84" s="6" t="s">
        <v>206</v>
      </c>
      <c r="M84" s="4" t="str">
        <f>+VLOOKUP(J84,data1!$A$2:$C$19,2,0)</f>
        <v>Chi Phí dịch vụ mua ngoài</v>
      </c>
      <c r="N84" s="6" t="s">
        <v>210</v>
      </c>
      <c r="O84" s="8" t="s">
        <v>216</v>
      </c>
      <c r="P84" s="6" t="b">
        <f t="shared" si="11"/>
        <v>1</v>
      </c>
      <c r="Q84" s="1">
        <v>1</v>
      </c>
      <c r="R84" s="4" t="str">
        <f>+VLOOKUP(M84,data1!$B$2:$C$19,2,0)</f>
        <v>CP09</v>
      </c>
      <c r="S84" s="8" t="s">
        <v>207</v>
      </c>
    </row>
    <row r="85" spans="1:19" x14ac:dyDescent="0.25">
      <c r="A85" s="66">
        <v>42428</v>
      </c>
      <c r="B85" s="67" t="s">
        <v>6</v>
      </c>
      <c r="C85" s="67" t="s">
        <v>33</v>
      </c>
      <c r="D85" s="68">
        <v>3979800.0000000009</v>
      </c>
      <c r="E85" s="2">
        <v>0</v>
      </c>
      <c r="F85" s="12">
        <f t="shared" si="6"/>
        <v>3.9798000000000009</v>
      </c>
      <c r="G85" s="8">
        <f t="shared" si="7"/>
        <v>2</v>
      </c>
      <c r="H85" s="8">
        <f t="shared" si="8"/>
        <v>2016</v>
      </c>
      <c r="I85" s="3" t="s">
        <v>6</v>
      </c>
      <c r="J85" s="6" t="str">
        <f t="shared" si="9"/>
        <v>6423</v>
      </c>
      <c r="K85" s="6" t="str">
        <f t="shared" si="10"/>
        <v>642</v>
      </c>
      <c r="L85" s="6" t="s">
        <v>207</v>
      </c>
      <c r="M85" s="4" t="str">
        <f>+VLOOKUP(J85,data1!$A$2:$C$19,2,0)</f>
        <v>Chi phí công cụ, dụng cụ</v>
      </c>
      <c r="N85" s="6" t="s">
        <v>87</v>
      </c>
      <c r="O85" s="8" t="s">
        <v>216</v>
      </c>
      <c r="P85" s="6" t="b">
        <f t="shared" si="11"/>
        <v>1</v>
      </c>
      <c r="Q85" s="1">
        <v>1</v>
      </c>
      <c r="R85" s="4" t="str">
        <f>+VLOOKUP(M85,data1!$B$2:$C$19,2,0)</f>
        <v>CP03</v>
      </c>
      <c r="S85" s="8" t="s">
        <v>207</v>
      </c>
    </row>
    <row r="86" spans="1:19" x14ac:dyDescent="0.25">
      <c r="A86" s="66">
        <v>42428</v>
      </c>
      <c r="B86" s="67" t="s">
        <v>10</v>
      </c>
      <c r="C86" s="67" t="s">
        <v>71</v>
      </c>
      <c r="D86" s="68">
        <v>1284525</v>
      </c>
      <c r="E86" s="2">
        <v>0</v>
      </c>
      <c r="F86" s="12">
        <f t="shared" si="6"/>
        <v>1.2845249999999999</v>
      </c>
      <c r="G86" s="8">
        <f t="shared" si="7"/>
        <v>2</v>
      </c>
      <c r="H86" s="8">
        <f t="shared" si="8"/>
        <v>2016</v>
      </c>
      <c r="I86" s="3" t="s">
        <v>10</v>
      </c>
      <c r="J86" s="6" t="str">
        <f t="shared" si="9"/>
        <v>6429</v>
      </c>
      <c r="K86" s="6" t="str">
        <f t="shared" si="10"/>
        <v>642</v>
      </c>
      <c r="L86" s="6" t="s">
        <v>207</v>
      </c>
      <c r="M86" s="4" t="str">
        <f>+VLOOKUP(J86,data1!$A$2:$C$19,2,0)</f>
        <v>Chi Phí dịch vụ mua ngoài</v>
      </c>
      <c r="N86" s="6" t="s">
        <v>87</v>
      </c>
      <c r="O86" s="8" t="s">
        <v>216</v>
      </c>
      <c r="P86" s="6" t="b">
        <f t="shared" si="11"/>
        <v>1</v>
      </c>
      <c r="Q86" s="1">
        <v>1</v>
      </c>
      <c r="R86" s="4" t="str">
        <f>+VLOOKUP(M86,data1!$B$2:$C$19,2,0)</f>
        <v>CP09</v>
      </c>
      <c r="S86" s="8" t="s">
        <v>207</v>
      </c>
    </row>
    <row r="87" spans="1:19" ht="30" x14ac:dyDescent="0.25">
      <c r="A87" s="66">
        <v>42428</v>
      </c>
      <c r="B87" s="67" t="s">
        <v>14</v>
      </c>
      <c r="C87" s="67" t="s">
        <v>39</v>
      </c>
      <c r="D87" s="68">
        <v>1247637.6000000001</v>
      </c>
      <c r="E87" s="2">
        <v>0</v>
      </c>
      <c r="F87" s="12">
        <f t="shared" si="6"/>
        <v>1.2476376</v>
      </c>
      <c r="G87" s="8">
        <f t="shared" si="7"/>
        <v>2</v>
      </c>
      <c r="H87" s="8">
        <f t="shared" si="8"/>
        <v>2016</v>
      </c>
      <c r="I87" s="3" t="s">
        <v>14</v>
      </c>
      <c r="J87" s="6" t="str">
        <f t="shared" si="9"/>
        <v>6426</v>
      </c>
      <c r="K87" s="6" t="str">
        <f t="shared" si="10"/>
        <v>642</v>
      </c>
      <c r="L87" s="6" t="s">
        <v>206</v>
      </c>
      <c r="M87" s="4" t="str">
        <f>+VLOOKUP(J87,data1!$A$2:$C$19,2,0)</f>
        <v>Chi phí điện, nước, điện thoại, Internet...</v>
      </c>
      <c r="N87" s="6" t="s">
        <v>210</v>
      </c>
      <c r="O87" s="8" t="s">
        <v>216</v>
      </c>
      <c r="P87" s="6" t="b">
        <f t="shared" si="11"/>
        <v>1</v>
      </c>
      <c r="Q87" s="1">
        <v>1</v>
      </c>
      <c r="R87" s="4" t="str">
        <f>+VLOOKUP(M87,data1!$B$2:$C$19,2,0)</f>
        <v>CP06</v>
      </c>
      <c r="S87" s="8" t="s">
        <v>207</v>
      </c>
    </row>
    <row r="88" spans="1:19" x14ac:dyDescent="0.25">
      <c r="A88" s="66">
        <v>42428</v>
      </c>
      <c r="B88" s="67" t="s">
        <v>16</v>
      </c>
      <c r="C88" s="67" t="s">
        <v>60</v>
      </c>
      <c r="D88" s="68">
        <v>1038267.4500000001</v>
      </c>
      <c r="E88" s="2">
        <v>0</v>
      </c>
      <c r="F88" s="12">
        <f t="shared" si="6"/>
        <v>1.03826745</v>
      </c>
      <c r="G88" s="8">
        <f t="shared" si="7"/>
        <v>2</v>
      </c>
      <c r="H88" s="8">
        <f t="shared" si="8"/>
        <v>2016</v>
      </c>
      <c r="I88" s="3" t="s">
        <v>16</v>
      </c>
      <c r="J88" s="6" t="str">
        <f t="shared" si="9"/>
        <v>6429</v>
      </c>
      <c r="K88" s="6" t="str">
        <f t="shared" si="10"/>
        <v>642</v>
      </c>
      <c r="L88" s="6" t="s">
        <v>206</v>
      </c>
      <c r="M88" s="4" t="str">
        <f>+VLOOKUP(J88,data1!$A$2:$C$19,2,0)</f>
        <v>Chi Phí dịch vụ mua ngoài</v>
      </c>
      <c r="N88" s="6" t="s">
        <v>210</v>
      </c>
      <c r="O88" s="8" t="s">
        <v>216</v>
      </c>
      <c r="P88" s="6" t="b">
        <f t="shared" si="11"/>
        <v>1</v>
      </c>
      <c r="Q88" s="1">
        <v>1</v>
      </c>
      <c r="R88" s="4" t="str">
        <f>+VLOOKUP(M88,data1!$B$2:$C$19,2,0)</f>
        <v>CP09</v>
      </c>
      <c r="S88" s="8" t="s">
        <v>207</v>
      </c>
    </row>
    <row r="89" spans="1:19" x14ac:dyDescent="0.25">
      <c r="A89" s="66">
        <v>42428</v>
      </c>
      <c r="B89" s="67" t="s">
        <v>10</v>
      </c>
      <c r="C89" s="67" t="s">
        <v>69</v>
      </c>
      <c r="D89" s="68">
        <v>405900.00000000012</v>
      </c>
      <c r="E89" s="2">
        <v>0</v>
      </c>
      <c r="F89" s="12">
        <f t="shared" si="6"/>
        <v>0.40590000000000009</v>
      </c>
      <c r="G89" s="8">
        <f t="shared" si="7"/>
        <v>2</v>
      </c>
      <c r="H89" s="8">
        <f t="shared" si="8"/>
        <v>2016</v>
      </c>
      <c r="I89" s="3" t="s">
        <v>10</v>
      </c>
      <c r="J89" s="6" t="str">
        <f t="shared" si="9"/>
        <v>6429</v>
      </c>
      <c r="K89" s="6" t="str">
        <f t="shared" si="10"/>
        <v>642</v>
      </c>
      <c r="L89" s="6" t="s">
        <v>207</v>
      </c>
      <c r="M89" s="4" t="str">
        <f>+VLOOKUP(J89,data1!$A$2:$C$19,2,0)</f>
        <v>Chi Phí dịch vụ mua ngoài</v>
      </c>
      <c r="N89" s="6" t="s">
        <v>87</v>
      </c>
      <c r="O89" s="8" t="s">
        <v>216</v>
      </c>
      <c r="P89" s="6" t="b">
        <f t="shared" si="11"/>
        <v>1</v>
      </c>
      <c r="Q89" s="1">
        <v>1</v>
      </c>
      <c r="R89" s="4" t="str">
        <f>+VLOOKUP(M89,data1!$B$2:$C$19,2,0)</f>
        <v>CP09</v>
      </c>
      <c r="S89" s="8" t="s">
        <v>207</v>
      </c>
    </row>
    <row r="90" spans="1:19" x14ac:dyDescent="0.25">
      <c r="A90" s="66">
        <v>42428</v>
      </c>
      <c r="B90" s="67" t="s">
        <v>13</v>
      </c>
      <c r="C90" s="67" t="s">
        <v>27</v>
      </c>
      <c r="D90" s="68">
        <v>398507.17500000005</v>
      </c>
      <c r="E90" s="2">
        <v>0</v>
      </c>
      <c r="F90" s="12">
        <f t="shared" si="6"/>
        <v>0.39850717500000005</v>
      </c>
      <c r="G90" s="8">
        <f t="shared" si="7"/>
        <v>2</v>
      </c>
      <c r="H90" s="8">
        <f t="shared" si="8"/>
        <v>2016</v>
      </c>
      <c r="I90" s="3" t="s">
        <v>13</v>
      </c>
      <c r="J90" s="6" t="str">
        <f t="shared" si="9"/>
        <v>6422</v>
      </c>
      <c r="K90" s="6" t="str">
        <f t="shared" si="10"/>
        <v>642</v>
      </c>
      <c r="L90" s="6" t="s">
        <v>206</v>
      </c>
      <c r="M90" s="4" t="str">
        <f>+VLOOKUP(J90,data1!$A$2:$C$19,2,0)</f>
        <v>Chi phí kiểm định hàng hóa</v>
      </c>
      <c r="N90" s="6" t="s">
        <v>210</v>
      </c>
      <c r="O90" s="8" t="s">
        <v>216</v>
      </c>
      <c r="P90" s="6" t="b">
        <f t="shared" si="11"/>
        <v>1</v>
      </c>
      <c r="Q90" s="1">
        <v>1</v>
      </c>
      <c r="R90" s="4" t="str">
        <f>+VLOOKUP(M90,data1!$B$2:$C$19,2,0)</f>
        <v>CP10</v>
      </c>
      <c r="S90" s="8" t="s">
        <v>207</v>
      </c>
    </row>
    <row r="91" spans="1:19" x14ac:dyDescent="0.25">
      <c r="A91" s="66">
        <v>42428</v>
      </c>
      <c r="B91" s="67" t="s">
        <v>10</v>
      </c>
      <c r="C91" s="67" t="s">
        <v>70</v>
      </c>
      <c r="D91" s="68">
        <v>254172.60000000003</v>
      </c>
      <c r="E91" s="2">
        <v>0</v>
      </c>
      <c r="F91" s="12">
        <f t="shared" si="6"/>
        <v>0.25417260000000003</v>
      </c>
      <c r="G91" s="8">
        <f t="shared" si="7"/>
        <v>2</v>
      </c>
      <c r="H91" s="8">
        <f t="shared" si="8"/>
        <v>2016</v>
      </c>
      <c r="I91" s="3" t="s">
        <v>10</v>
      </c>
      <c r="J91" s="6" t="str">
        <f t="shared" si="9"/>
        <v>6429</v>
      </c>
      <c r="K91" s="6" t="str">
        <f t="shared" si="10"/>
        <v>642</v>
      </c>
      <c r="L91" s="6" t="s">
        <v>207</v>
      </c>
      <c r="M91" s="4" t="str">
        <f>+VLOOKUP(J91,data1!$A$2:$C$19,2,0)</f>
        <v>Chi Phí dịch vụ mua ngoài</v>
      </c>
      <c r="N91" s="6" t="s">
        <v>87</v>
      </c>
      <c r="O91" s="8" t="s">
        <v>216</v>
      </c>
      <c r="P91" s="6" t="b">
        <f t="shared" si="11"/>
        <v>1</v>
      </c>
      <c r="Q91" s="1">
        <v>1</v>
      </c>
      <c r="R91" s="4" t="str">
        <f>+VLOOKUP(M91,data1!$B$2:$C$19,2,0)</f>
        <v>CP09</v>
      </c>
      <c r="S91" s="8" t="s">
        <v>207</v>
      </c>
    </row>
    <row r="92" spans="1:19" x14ac:dyDescent="0.25">
      <c r="A92" s="66">
        <v>42428</v>
      </c>
      <c r="B92" s="67" t="s">
        <v>16</v>
      </c>
      <c r="C92" s="67" t="s">
        <v>32</v>
      </c>
      <c r="D92" s="68">
        <v>117067.50000000003</v>
      </c>
      <c r="E92" s="2">
        <v>0</v>
      </c>
      <c r="F92" s="12">
        <f t="shared" si="6"/>
        <v>0.11706750000000003</v>
      </c>
      <c r="G92" s="8">
        <f t="shared" si="7"/>
        <v>2</v>
      </c>
      <c r="H92" s="8">
        <f t="shared" si="8"/>
        <v>2016</v>
      </c>
      <c r="I92" s="3" t="s">
        <v>16</v>
      </c>
      <c r="J92" s="6" t="str">
        <f t="shared" si="9"/>
        <v>6429</v>
      </c>
      <c r="K92" s="6" t="str">
        <f t="shared" si="10"/>
        <v>642</v>
      </c>
      <c r="L92" s="6" t="s">
        <v>206</v>
      </c>
      <c r="M92" s="4" t="str">
        <f>+VLOOKUP(J92,data1!$A$2:$C$19,2,0)</f>
        <v>Chi Phí dịch vụ mua ngoài</v>
      </c>
      <c r="N92" s="6" t="s">
        <v>210</v>
      </c>
      <c r="O92" s="8" t="s">
        <v>216</v>
      </c>
      <c r="P92" s="6" t="b">
        <f t="shared" si="11"/>
        <v>1</v>
      </c>
      <c r="Q92" s="1">
        <v>1</v>
      </c>
      <c r="R92" s="4" t="str">
        <f>+VLOOKUP(M92,data1!$B$2:$C$19,2,0)</f>
        <v>CP09</v>
      </c>
      <c r="S92" s="8" t="s">
        <v>207</v>
      </c>
    </row>
    <row r="93" spans="1:19" x14ac:dyDescent="0.25">
      <c r="A93" s="66">
        <v>42460</v>
      </c>
      <c r="B93" s="67" t="s">
        <v>4</v>
      </c>
      <c r="C93" s="67" t="s">
        <v>71</v>
      </c>
      <c r="D93" s="2">
        <v>471845481.80175</v>
      </c>
      <c r="E93" s="2">
        <v>0</v>
      </c>
      <c r="F93" s="12">
        <f t="shared" si="6"/>
        <v>471.84548180175</v>
      </c>
      <c r="G93" s="8">
        <f t="shared" si="7"/>
        <v>3</v>
      </c>
      <c r="H93" s="8">
        <f t="shared" si="8"/>
        <v>2016</v>
      </c>
      <c r="I93" s="3" t="s">
        <v>4</v>
      </c>
      <c r="J93" s="6" t="str">
        <f t="shared" si="9"/>
        <v>6421</v>
      </c>
      <c r="K93" s="6" t="str">
        <f t="shared" si="10"/>
        <v>642</v>
      </c>
      <c r="L93" s="6" t="s">
        <v>207</v>
      </c>
      <c r="M93" s="4" t="str">
        <f>+VLOOKUP(J93,data1!$A$2:$C$19,2,0)</f>
        <v>Lương và thưởng</v>
      </c>
      <c r="N93" s="6" t="s">
        <v>87</v>
      </c>
      <c r="O93" s="8" t="s">
        <v>216</v>
      </c>
      <c r="P93" s="6" t="b">
        <f t="shared" si="11"/>
        <v>1</v>
      </c>
      <c r="Q93" s="1">
        <v>1</v>
      </c>
      <c r="R93" s="4" t="str">
        <f>+VLOOKUP(M93,data1!$B$2:$C$19,2,0)</f>
        <v>CP01</v>
      </c>
      <c r="S93" s="8" t="s">
        <v>207</v>
      </c>
    </row>
    <row r="94" spans="1:19" x14ac:dyDescent="0.25">
      <c r="A94" s="66">
        <v>42460</v>
      </c>
      <c r="B94" s="67" t="s">
        <v>12</v>
      </c>
      <c r="C94" s="67" t="s">
        <v>74</v>
      </c>
      <c r="D94" s="2">
        <v>310529631.06900001</v>
      </c>
      <c r="E94" s="2">
        <v>0</v>
      </c>
      <c r="F94" s="12">
        <f t="shared" si="6"/>
        <v>310.529631069</v>
      </c>
      <c r="G94" s="8">
        <f t="shared" si="7"/>
        <v>3</v>
      </c>
      <c r="H94" s="8">
        <f t="shared" si="8"/>
        <v>2016</v>
      </c>
      <c r="I94" s="3" t="s">
        <v>12</v>
      </c>
      <c r="J94" s="6" t="str">
        <f t="shared" si="9"/>
        <v>6421</v>
      </c>
      <c r="K94" s="6" t="str">
        <f t="shared" si="10"/>
        <v>642</v>
      </c>
      <c r="L94" s="6" t="s">
        <v>206</v>
      </c>
      <c r="M94" s="4" t="str">
        <f>+VLOOKUP(J94,data1!$A$2:$C$19,2,0)</f>
        <v>Lương và thưởng</v>
      </c>
      <c r="N94" s="6" t="s">
        <v>210</v>
      </c>
      <c r="O94" s="8" t="s">
        <v>216</v>
      </c>
      <c r="P94" s="6" t="b">
        <f t="shared" si="11"/>
        <v>1</v>
      </c>
      <c r="Q94" s="1">
        <v>1</v>
      </c>
      <c r="R94" s="4" t="str">
        <f>+VLOOKUP(M94,data1!$B$2:$C$19,2,0)</f>
        <v>CP01</v>
      </c>
      <c r="S94" s="8" t="s">
        <v>207</v>
      </c>
    </row>
    <row r="95" spans="1:19" x14ac:dyDescent="0.25">
      <c r="A95" s="66">
        <v>42460</v>
      </c>
      <c r="B95" s="67" t="s">
        <v>185</v>
      </c>
      <c r="C95" s="67" t="s">
        <v>37</v>
      </c>
      <c r="D95" s="2">
        <v>179079956.433</v>
      </c>
      <c r="E95" s="2">
        <v>0</v>
      </c>
      <c r="F95" s="12">
        <f t="shared" si="6"/>
        <v>179.07995643300001</v>
      </c>
      <c r="G95" s="8">
        <f t="shared" si="7"/>
        <v>3</v>
      </c>
      <c r="H95" s="8">
        <f t="shared" si="8"/>
        <v>2016</v>
      </c>
      <c r="I95" s="3" t="s">
        <v>185</v>
      </c>
      <c r="J95" s="6" t="str">
        <f t="shared" si="9"/>
        <v>6423</v>
      </c>
      <c r="K95" s="6" t="str">
        <f t="shared" si="10"/>
        <v>642</v>
      </c>
      <c r="L95" s="6" t="s">
        <v>206</v>
      </c>
      <c r="M95" s="4" t="str">
        <f>+VLOOKUP(J95,data1!$A$2:$C$19,2,0)</f>
        <v>Chi phí công cụ, dụng cụ</v>
      </c>
      <c r="N95" s="6" t="s">
        <v>210</v>
      </c>
      <c r="O95" s="8" t="s">
        <v>216</v>
      </c>
      <c r="P95" s="6" t="b">
        <f t="shared" si="11"/>
        <v>1</v>
      </c>
      <c r="Q95" s="1">
        <v>1</v>
      </c>
      <c r="R95" s="4" t="str">
        <f>+VLOOKUP(M95,data1!$B$2:$C$19,2,0)</f>
        <v>CP03</v>
      </c>
      <c r="S95" s="8" t="s">
        <v>207</v>
      </c>
    </row>
    <row r="96" spans="1:19" x14ac:dyDescent="0.25">
      <c r="A96" s="66">
        <v>42460</v>
      </c>
      <c r="B96" s="67" t="s">
        <v>15</v>
      </c>
      <c r="C96" s="67" t="s">
        <v>39</v>
      </c>
      <c r="D96" s="2">
        <v>116682646.5</v>
      </c>
      <c r="E96" s="2">
        <v>0</v>
      </c>
      <c r="F96" s="12">
        <f t="shared" si="6"/>
        <v>116.6826465</v>
      </c>
      <c r="G96" s="8">
        <f t="shared" si="7"/>
        <v>3</v>
      </c>
      <c r="H96" s="8">
        <f t="shared" si="8"/>
        <v>2016</v>
      </c>
      <c r="I96" s="3" t="s">
        <v>15</v>
      </c>
      <c r="J96" s="6" t="str">
        <f t="shared" si="9"/>
        <v>6428</v>
      </c>
      <c r="K96" s="6" t="str">
        <f t="shared" si="10"/>
        <v>642</v>
      </c>
      <c r="L96" s="6" t="s">
        <v>206</v>
      </c>
      <c r="M96" s="4" t="str">
        <f>+VLOOKUP(J96,data1!$A$2:$C$19,2,0)</f>
        <v>Công tác phí và tiếp khách</v>
      </c>
      <c r="N96" s="6" t="s">
        <v>210</v>
      </c>
      <c r="O96" s="8" t="s">
        <v>216</v>
      </c>
      <c r="P96" s="6" t="b">
        <f t="shared" si="11"/>
        <v>1</v>
      </c>
      <c r="Q96" s="1">
        <v>1</v>
      </c>
      <c r="R96" s="4" t="str">
        <f>+VLOOKUP(M96,data1!$B$2:$C$19,2,0)</f>
        <v>CP11</v>
      </c>
      <c r="S96" s="8" t="s">
        <v>207</v>
      </c>
    </row>
    <row r="97" spans="1:19" x14ac:dyDescent="0.25">
      <c r="A97" s="66">
        <v>42460</v>
      </c>
      <c r="B97" s="67" t="s">
        <v>9</v>
      </c>
      <c r="C97" s="67" t="s">
        <v>43</v>
      </c>
      <c r="D97" s="2">
        <v>107628648.75</v>
      </c>
      <c r="E97" s="2">
        <v>0</v>
      </c>
      <c r="F97" s="12">
        <f t="shared" si="6"/>
        <v>107.62864875</v>
      </c>
      <c r="G97" s="8">
        <f t="shared" si="7"/>
        <v>3</v>
      </c>
      <c r="H97" s="8">
        <f t="shared" si="8"/>
        <v>2016</v>
      </c>
      <c r="I97" s="3" t="s">
        <v>9</v>
      </c>
      <c r="J97" s="6" t="str">
        <f t="shared" si="9"/>
        <v>6428</v>
      </c>
      <c r="K97" s="6" t="str">
        <f t="shared" si="10"/>
        <v>642</v>
      </c>
      <c r="L97" s="6" t="s">
        <v>207</v>
      </c>
      <c r="M97" s="4" t="str">
        <f>+VLOOKUP(J97,data1!$A$2:$C$19,2,0)</f>
        <v>Công tác phí và tiếp khách</v>
      </c>
      <c r="N97" s="6" t="s">
        <v>87</v>
      </c>
      <c r="O97" s="8" t="s">
        <v>216</v>
      </c>
      <c r="P97" s="6" t="b">
        <f t="shared" si="11"/>
        <v>1</v>
      </c>
      <c r="Q97" s="1">
        <v>1</v>
      </c>
      <c r="R97" s="4" t="str">
        <f>+VLOOKUP(M97,data1!$B$2:$C$19,2,0)</f>
        <v>CP11</v>
      </c>
      <c r="S97" s="8" t="s">
        <v>207</v>
      </c>
    </row>
    <row r="98" spans="1:19" x14ac:dyDescent="0.25">
      <c r="A98" s="66">
        <v>42460</v>
      </c>
      <c r="B98" s="67" t="s">
        <v>193</v>
      </c>
      <c r="C98" s="67" t="s">
        <v>39</v>
      </c>
      <c r="D98" s="2">
        <v>90558853.875</v>
      </c>
      <c r="E98" s="2">
        <v>0</v>
      </c>
      <c r="F98" s="12">
        <f t="shared" si="6"/>
        <v>90.558853874999997</v>
      </c>
      <c r="G98" s="8">
        <f t="shared" si="7"/>
        <v>3</v>
      </c>
      <c r="H98" s="8">
        <f t="shared" si="8"/>
        <v>2016</v>
      </c>
      <c r="I98" s="3" t="s">
        <v>193</v>
      </c>
      <c r="J98" s="6" t="str">
        <f t="shared" si="9"/>
        <v>6429</v>
      </c>
      <c r="K98" s="6" t="str">
        <f t="shared" si="10"/>
        <v>642</v>
      </c>
      <c r="L98" s="6" t="s">
        <v>209</v>
      </c>
      <c r="M98" s="4" t="str">
        <f>+VLOOKUP(J98,data1!$A$2:$C$19,2,0)</f>
        <v>Chi Phí dịch vụ mua ngoài</v>
      </c>
      <c r="N98" s="6" t="s">
        <v>212</v>
      </c>
      <c r="O98" s="8" t="s">
        <v>216</v>
      </c>
      <c r="P98" s="6" t="b">
        <f t="shared" si="11"/>
        <v>1</v>
      </c>
      <c r="Q98" s="1">
        <v>1</v>
      </c>
      <c r="R98" s="4" t="str">
        <f>+VLOOKUP(M98,data1!$B$2:$C$19,2,0)</f>
        <v>CP09</v>
      </c>
      <c r="S98" s="8" t="s">
        <v>207</v>
      </c>
    </row>
    <row r="99" spans="1:19" x14ac:dyDescent="0.25">
      <c r="A99" s="66">
        <v>42460</v>
      </c>
      <c r="B99" s="67" t="s">
        <v>22</v>
      </c>
      <c r="C99" s="67" t="s">
        <v>38</v>
      </c>
      <c r="D99" s="2">
        <v>89340772.5</v>
      </c>
      <c r="E99" s="2">
        <v>0</v>
      </c>
      <c r="F99" s="12">
        <f t="shared" si="6"/>
        <v>89.3407725</v>
      </c>
      <c r="G99" s="8">
        <f t="shared" si="7"/>
        <v>3</v>
      </c>
      <c r="H99" s="8">
        <f t="shared" si="8"/>
        <v>2016</v>
      </c>
      <c r="I99" s="3" t="s">
        <v>22</v>
      </c>
      <c r="J99" s="6" t="str">
        <f t="shared" si="9"/>
        <v>6427</v>
      </c>
      <c r="K99" s="6" t="str">
        <f t="shared" si="10"/>
        <v>642</v>
      </c>
      <c r="L99" s="6" t="s">
        <v>206</v>
      </c>
      <c r="M99" s="4" t="str">
        <f>+VLOOKUP(J99,data1!$A$2:$C$19,2,0)</f>
        <v>Chi phí thuê cửa hàng, văn phòng</v>
      </c>
      <c r="N99" s="6" t="s">
        <v>210</v>
      </c>
      <c r="O99" s="8" t="s">
        <v>216</v>
      </c>
      <c r="P99" s="6" t="b">
        <f t="shared" si="11"/>
        <v>1</v>
      </c>
      <c r="Q99" s="1">
        <v>1</v>
      </c>
      <c r="R99" s="4" t="str">
        <f>+VLOOKUP(M99,data1!$B$2:$C$19,2,0)</f>
        <v>CP07</v>
      </c>
      <c r="S99" s="8" t="s">
        <v>207</v>
      </c>
    </row>
    <row r="100" spans="1:19" x14ac:dyDescent="0.25">
      <c r="A100" s="66">
        <v>42460</v>
      </c>
      <c r="B100" s="67" t="s">
        <v>186</v>
      </c>
      <c r="C100" s="67" t="s">
        <v>33</v>
      </c>
      <c r="D100" s="2">
        <v>88685651.25</v>
      </c>
      <c r="E100" s="2">
        <v>0</v>
      </c>
      <c r="F100" s="12">
        <f t="shared" si="6"/>
        <v>88.685651250000006</v>
      </c>
      <c r="G100" s="8">
        <f t="shared" si="7"/>
        <v>3</v>
      </c>
      <c r="H100" s="8">
        <f t="shared" si="8"/>
        <v>2016</v>
      </c>
      <c r="I100" s="3" t="s">
        <v>186</v>
      </c>
      <c r="J100" s="6" t="str">
        <f t="shared" si="9"/>
        <v>6421</v>
      </c>
      <c r="K100" s="6" t="str">
        <f t="shared" si="10"/>
        <v>642</v>
      </c>
      <c r="L100" s="6" t="s">
        <v>208</v>
      </c>
      <c r="M100" s="4" t="str">
        <f>+VLOOKUP(J100,data1!$A$2:$C$19,2,0)</f>
        <v>Lương và thưởng</v>
      </c>
      <c r="N100" s="6" t="s">
        <v>211</v>
      </c>
      <c r="O100" s="8" t="s">
        <v>216</v>
      </c>
      <c r="P100" s="6" t="b">
        <f t="shared" si="11"/>
        <v>1</v>
      </c>
      <c r="Q100" s="1">
        <v>1</v>
      </c>
      <c r="R100" s="4" t="str">
        <f>+VLOOKUP(M100,data1!$B$2:$C$19,2,0)</f>
        <v>CP01</v>
      </c>
      <c r="S100" s="8" t="s">
        <v>207</v>
      </c>
    </row>
    <row r="101" spans="1:19" x14ac:dyDescent="0.25">
      <c r="A101" s="66">
        <v>42460</v>
      </c>
      <c r="B101" s="67" t="s">
        <v>84</v>
      </c>
      <c r="C101" s="67" t="s">
        <v>43</v>
      </c>
      <c r="D101" s="2">
        <v>79737139.125</v>
      </c>
      <c r="E101" s="2">
        <v>0</v>
      </c>
      <c r="F101" s="12">
        <f t="shared" si="6"/>
        <v>79.737139124999999</v>
      </c>
      <c r="G101" s="8">
        <f t="shared" si="7"/>
        <v>3</v>
      </c>
      <c r="H101" s="8">
        <f t="shared" si="8"/>
        <v>2016</v>
      </c>
      <c r="I101" s="3" t="s">
        <v>84</v>
      </c>
      <c r="J101" s="6" t="str">
        <f t="shared" si="9"/>
        <v>6427</v>
      </c>
      <c r="K101" s="6" t="str">
        <f t="shared" si="10"/>
        <v>642</v>
      </c>
      <c r="L101" s="6" t="s">
        <v>207</v>
      </c>
      <c r="M101" s="4" t="str">
        <f>+VLOOKUP(J101,data1!$A$2:$C$19,2,0)</f>
        <v>Chi phí thuê cửa hàng, văn phòng</v>
      </c>
      <c r="N101" s="6" t="s">
        <v>87</v>
      </c>
      <c r="O101" s="8" t="s">
        <v>216</v>
      </c>
      <c r="P101" s="6" t="b">
        <f t="shared" si="11"/>
        <v>1</v>
      </c>
      <c r="Q101" s="1">
        <v>1</v>
      </c>
      <c r="R101" s="4" t="str">
        <f>+VLOOKUP(M101,data1!$B$2:$C$19,2,0)</f>
        <v>CP07</v>
      </c>
      <c r="S101" s="8" t="s">
        <v>207</v>
      </c>
    </row>
    <row r="102" spans="1:19" x14ac:dyDescent="0.25">
      <c r="A102" s="66">
        <v>42460</v>
      </c>
      <c r="B102" s="67" t="s">
        <v>6</v>
      </c>
      <c r="C102" s="67" t="s">
        <v>51</v>
      </c>
      <c r="D102" s="2">
        <v>73597282.809750006</v>
      </c>
      <c r="E102" s="2">
        <v>0</v>
      </c>
      <c r="F102" s="12">
        <f t="shared" si="6"/>
        <v>73.597282809750013</v>
      </c>
      <c r="G102" s="8">
        <f t="shared" si="7"/>
        <v>3</v>
      </c>
      <c r="H102" s="8">
        <f t="shared" si="8"/>
        <v>2016</v>
      </c>
      <c r="I102" s="3" t="s">
        <v>6</v>
      </c>
      <c r="J102" s="6" t="str">
        <f t="shared" si="9"/>
        <v>6423</v>
      </c>
      <c r="K102" s="6" t="str">
        <f t="shared" si="10"/>
        <v>642</v>
      </c>
      <c r="L102" s="6" t="s">
        <v>207</v>
      </c>
      <c r="M102" s="4" t="str">
        <f>+VLOOKUP(J102,data1!$A$2:$C$19,2,0)</f>
        <v>Chi phí công cụ, dụng cụ</v>
      </c>
      <c r="N102" s="6" t="s">
        <v>87</v>
      </c>
      <c r="O102" s="8" t="s">
        <v>216</v>
      </c>
      <c r="P102" s="6" t="b">
        <f t="shared" si="11"/>
        <v>1</v>
      </c>
      <c r="Q102" s="1">
        <v>1</v>
      </c>
      <c r="R102" s="4" t="str">
        <f>+VLOOKUP(M102,data1!$B$2:$C$19,2,0)</f>
        <v>CP03</v>
      </c>
      <c r="S102" s="8" t="s">
        <v>207</v>
      </c>
    </row>
    <row r="103" spans="1:19" x14ac:dyDescent="0.25">
      <c r="A103" s="66">
        <v>42460</v>
      </c>
      <c r="B103" s="67" t="s">
        <v>10</v>
      </c>
      <c r="C103" s="67" t="s">
        <v>43</v>
      </c>
      <c r="D103" s="2">
        <v>65222221.632750005</v>
      </c>
      <c r="E103" s="2">
        <v>0</v>
      </c>
      <c r="F103" s="12">
        <f t="shared" si="6"/>
        <v>65.222221632750006</v>
      </c>
      <c r="G103" s="8">
        <f t="shared" si="7"/>
        <v>3</v>
      </c>
      <c r="H103" s="8">
        <f t="shared" si="8"/>
        <v>2016</v>
      </c>
      <c r="I103" s="3" t="s">
        <v>10</v>
      </c>
      <c r="J103" s="6" t="str">
        <f t="shared" si="9"/>
        <v>6429</v>
      </c>
      <c r="K103" s="6" t="str">
        <f t="shared" si="10"/>
        <v>642</v>
      </c>
      <c r="L103" s="6" t="s">
        <v>207</v>
      </c>
      <c r="M103" s="4" t="str">
        <f>+VLOOKUP(J103,data1!$A$2:$C$19,2,0)</f>
        <v>Chi Phí dịch vụ mua ngoài</v>
      </c>
      <c r="N103" s="6" t="s">
        <v>87</v>
      </c>
      <c r="O103" s="8" t="s">
        <v>216</v>
      </c>
      <c r="P103" s="6" t="b">
        <f t="shared" si="11"/>
        <v>1</v>
      </c>
      <c r="Q103" s="1">
        <v>1</v>
      </c>
      <c r="R103" s="4" t="str">
        <f>+VLOOKUP(M103,data1!$B$2:$C$19,2,0)</f>
        <v>CP09</v>
      </c>
      <c r="S103" s="8" t="s">
        <v>207</v>
      </c>
    </row>
    <row r="104" spans="1:19" x14ac:dyDescent="0.25">
      <c r="A104" s="66">
        <v>42460</v>
      </c>
      <c r="B104" s="67" t="s">
        <v>80</v>
      </c>
      <c r="C104" s="67" t="s">
        <v>32</v>
      </c>
      <c r="D104" s="2">
        <v>62811693</v>
      </c>
      <c r="E104" s="2">
        <v>0</v>
      </c>
      <c r="F104" s="12">
        <f t="shared" si="6"/>
        <v>62.811692999999998</v>
      </c>
      <c r="G104" s="8">
        <f t="shared" si="7"/>
        <v>3</v>
      </c>
      <c r="H104" s="8">
        <f t="shared" si="8"/>
        <v>2016</v>
      </c>
      <c r="I104" s="3" t="s">
        <v>80</v>
      </c>
      <c r="J104" s="6" t="str">
        <f t="shared" si="9"/>
        <v>6425</v>
      </c>
      <c r="K104" s="6" t="str">
        <f t="shared" si="10"/>
        <v>642</v>
      </c>
      <c r="L104" s="6" t="s">
        <v>206</v>
      </c>
      <c r="M104" s="4" t="str">
        <f>+VLOOKUP(J104,data1!$A$2:$C$19,2,0)</f>
        <v>Chi phí Marketing</v>
      </c>
      <c r="N104" s="6" t="s">
        <v>210</v>
      </c>
      <c r="O104" s="8" t="s">
        <v>216</v>
      </c>
      <c r="P104" s="6" t="b">
        <f t="shared" si="11"/>
        <v>1</v>
      </c>
      <c r="Q104" s="1">
        <v>1</v>
      </c>
      <c r="R104" s="4" t="str">
        <f>+VLOOKUP(M104,data1!$B$2:$C$19,2,0)</f>
        <v>CP05</v>
      </c>
      <c r="S104" s="8" t="s">
        <v>207</v>
      </c>
    </row>
    <row r="105" spans="1:19" x14ac:dyDescent="0.25">
      <c r="A105" s="66">
        <v>42460</v>
      </c>
      <c r="B105" s="67" t="s">
        <v>7</v>
      </c>
      <c r="C105" s="67" t="s">
        <v>34</v>
      </c>
      <c r="D105" s="2">
        <v>62811693</v>
      </c>
      <c r="E105" s="2">
        <v>0</v>
      </c>
      <c r="F105" s="12">
        <f t="shared" si="6"/>
        <v>62.811692999999998</v>
      </c>
      <c r="G105" s="8">
        <f t="shared" si="7"/>
        <v>3</v>
      </c>
      <c r="H105" s="8">
        <f t="shared" si="8"/>
        <v>2016</v>
      </c>
      <c r="I105" s="3" t="s">
        <v>7</v>
      </c>
      <c r="J105" s="6" t="str">
        <f t="shared" si="9"/>
        <v>6425</v>
      </c>
      <c r="K105" s="6" t="str">
        <f t="shared" si="10"/>
        <v>642</v>
      </c>
      <c r="L105" s="6" t="s">
        <v>207</v>
      </c>
      <c r="M105" s="4" t="str">
        <f>+VLOOKUP(J105,data1!$A$2:$C$19,2,0)</f>
        <v>Chi phí Marketing</v>
      </c>
      <c r="N105" s="6" t="s">
        <v>87</v>
      </c>
      <c r="O105" s="8" t="s">
        <v>216</v>
      </c>
      <c r="P105" s="6" t="b">
        <f t="shared" si="11"/>
        <v>1</v>
      </c>
      <c r="Q105" s="1">
        <v>1</v>
      </c>
      <c r="R105" s="4" t="str">
        <f>+VLOOKUP(M105,data1!$B$2:$C$19,2,0)</f>
        <v>CP05</v>
      </c>
      <c r="S105" s="8" t="s">
        <v>207</v>
      </c>
    </row>
    <row r="106" spans="1:19" x14ac:dyDescent="0.25">
      <c r="A106" s="66">
        <v>42460</v>
      </c>
      <c r="B106" s="67" t="s">
        <v>189</v>
      </c>
      <c r="C106" s="67" t="s">
        <v>43</v>
      </c>
      <c r="D106" s="2">
        <v>51475874.625</v>
      </c>
      <c r="E106" s="2">
        <v>0</v>
      </c>
      <c r="F106" s="12">
        <f t="shared" si="6"/>
        <v>51.475874625000003</v>
      </c>
      <c r="G106" s="8">
        <f t="shared" si="7"/>
        <v>3</v>
      </c>
      <c r="H106" s="8">
        <f t="shared" si="8"/>
        <v>2016</v>
      </c>
      <c r="I106" s="3" t="s">
        <v>189</v>
      </c>
      <c r="J106" s="6" t="str">
        <f t="shared" si="9"/>
        <v>6427</v>
      </c>
      <c r="K106" s="6" t="str">
        <f t="shared" si="10"/>
        <v>642</v>
      </c>
      <c r="L106" s="6" t="s">
        <v>208</v>
      </c>
      <c r="M106" s="4" t="str">
        <f>+VLOOKUP(J106,data1!$A$2:$C$19,2,0)</f>
        <v>Chi phí thuê cửa hàng, văn phòng</v>
      </c>
      <c r="N106" s="6" t="s">
        <v>211</v>
      </c>
      <c r="O106" s="8" t="s">
        <v>216</v>
      </c>
      <c r="P106" s="6" t="b">
        <f t="shared" si="11"/>
        <v>1</v>
      </c>
      <c r="Q106" s="1">
        <v>1</v>
      </c>
      <c r="R106" s="4" t="str">
        <f>+VLOOKUP(M106,data1!$B$2:$C$19,2,0)</f>
        <v>CP07</v>
      </c>
      <c r="S106" s="8" t="s">
        <v>207</v>
      </c>
    </row>
    <row r="107" spans="1:19" x14ac:dyDescent="0.25">
      <c r="A107" s="66">
        <v>42460</v>
      </c>
      <c r="B107" s="67" t="s">
        <v>80</v>
      </c>
      <c r="C107" s="67" t="s">
        <v>31</v>
      </c>
      <c r="D107" s="2">
        <v>50049042.75</v>
      </c>
      <c r="E107" s="2">
        <v>0</v>
      </c>
      <c r="F107" s="12">
        <f t="shared" si="6"/>
        <v>50.049042749999998</v>
      </c>
      <c r="G107" s="8">
        <f t="shared" si="7"/>
        <v>3</v>
      </c>
      <c r="H107" s="8">
        <f t="shared" si="8"/>
        <v>2016</v>
      </c>
      <c r="I107" s="3" t="s">
        <v>80</v>
      </c>
      <c r="J107" s="6" t="str">
        <f t="shared" si="9"/>
        <v>6425</v>
      </c>
      <c r="K107" s="6" t="str">
        <f t="shared" si="10"/>
        <v>642</v>
      </c>
      <c r="L107" s="6" t="s">
        <v>206</v>
      </c>
      <c r="M107" s="4" t="str">
        <f>+VLOOKUP(J107,data1!$A$2:$C$19,2,0)</f>
        <v>Chi phí Marketing</v>
      </c>
      <c r="N107" s="6" t="s">
        <v>210</v>
      </c>
      <c r="O107" s="8" t="s">
        <v>216</v>
      </c>
      <c r="P107" s="6" t="b">
        <f t="shared" si="11"/>
        <v>1</v>
      </c>
      <c r="Q107" s="1">
        <v>1</v>
      </c>
      <c r="R107" s="4" t="str">
        <f>+VLOOKUP(M107,data1!$B$2:$C$19,2,0)</f>
        <v>CP05</v>
      </c>
      <c r="S107" s="8" t="s">
        <v>207</v>
      </c>
    </row>
    <row r="108" spans="1:19" x14ac:dyDescent="0.25">
      <c r="A108" s="66">
        <v>42460</v>
      </c>
      <c r="B108" s="67" t="s">
        <v>4</v>
      </c>
      <c r="C108" s="67" t="s">
        <v>43</v>
      </c>
      <c r="D108" s="2">
        <v>48190275</v>
      </c>
      <c r="E108" s="2">
        <v>0</v>
      </c>
      <c r="F108" s="12">
        <f t="shared" si="6"/>
        <v>48.190275</v>
      </c>
      <c r="G108" s="8">
        <f t="shared" si="7"/>
        <v>3</v>
      </c>
      <c r="H108" s="8">
        <f t="shared" si="8"/>
        <v>2016</v>
      </c>
      <c r="I108" s="3" t="s">
        <v>4</v>
      </c>
      <c r="J108" s="6" t="str">
        <f t="shared" si="9"/>
        <v>6421</v>
      </c>
      <c r="K108" s="6" t="str">
        <f t="shared" si="10"/>
        <v>642</v>
      </c>
      <c r="L108" s="6" t="s">
        <v>207</v>
      </c>
      <c r="M108" s="4" t="str">
        <f>+VLOOKUP(J108,data1!$A$2:$C$19,2,0)</f>
        <v>Lương và thưởng</v>
      </c>
      <c r="N108" s="6" t="s">
        <v>87</v>
      </c>
      <c r="O108" s="8" t="s">
        <v>216</v>
      </c>
      <c r="P108" s="6" t="b">
        <f t="shared" si="11"/>
        <v>1</v>
      </c>
      <c r="Q108" s="1">
        <v>1</v>
      </c>
      <c r="R108" s="4" t="str">
        <f>+VLOOKUP(M108,data1!$B$2:$C$19,2,0)</f>
        <v>CP01</v>
      </c>
      <c r="S108" s="8" t="s">
        <v>207</v>
      </c>
    </row>
    <row r="109" spans="1:19" x14ac:dyDescent="0.25">
      <c r="A109" s="66">
        <v>42460</v>
      </c>
      <c r="B109" s="67" t="s">
        <v>192</v>
      </c>
      <c r="C109" s="67" t="s">
        <v>39</v>
      </c>
      <c r="D109" s="2">
        <v>45323064.675000004</v>
      </c>
      <c r="E109" s="2">
        <v>0</v>
      </c>
      <c r="F109" s="12">
        <f t="shared" si="6"/>
        <v>45.323064675000005</v>
      </c>
      <c r="G109" s="8">
        <f t="shared" si="7"/>
        <v>3</v>
      </c>
      <c r="H109" s="8">
        <f t="shared" si="8"/>
        <v>2016</v>
      </c>
      <c r="I109" s="3" t="s">
        <v>192</v>
      </c>
      <c r="J109" s="6" t="str">
        <f t="shared" si="9"/>
        <v>6423</v>
      </c>
      <c r="K109" s="6" t="str">
        <f t="shared" si="10"/>
        <v>642</v>
      </c>
      <c r="L109" s="6" t="s">
        <v>209</v>
      </c>
      <c r="M109" s="4" t="str">
        <f>+VLOOKUP(J109,data1!$A$2:$C$19,2,0)</f>
        <v>Chi phí công cụ, dụng cụ</v>
      </c>
      <c r="N109" s="6" t="s">
        <v>212</v>
      </c>
      <c r="O109" s="8" t="s">
        <v>216</v>
      </c>
      <c r="P109" s="6" t="b">
        <f t="shared" si="11"/>
        <v>1</v>
      </c>
      <c r="Q109" s="1">
        <v>1</v>
      </c>
      <c r="R109" s="4" t="str">
        <f>+VLOOKUP(M109,data1!$B$2:$C$19,2,0)</f>
        <v>CP03</v>
      </c>
      <c r="S109" s="8" t="s">
        <v>207</v>
      </c>
    </row>
    <row r="110" spans="1:19" x14ac:dyDescent="0.25">
      <c r="A110" s="66">
        <v>42460</v>
      </c>
      <c r="B110" s="67" t="s">
        <v>10</v>
      </c>
      <c r="C110" s="67" t="s">
        <v>51</v>
      </c>
      <c r="D110" s="2">
        <v>41814872.615250006</v>
      </c>
      <c r="E110" s="2">
        <v>0</v>
      </c>
      <c r="F110" s="12">
        <f t="shared" si="6"/>
        <v>41.814872615250003</v>
      </c>
      <c r="G110" s="8">
        <f t="shared" si="7"/>
        <v>3</v>
      </c>
      <c r="H110" s="8">
        <f t="shared" si="8"/>
        <v>2016</v>
      </c>
      <c r="I110" s="3" t="s">
        <v>10</v>
      </c>
      <c r="J110" s="6" t="str">
        <f t="shared" si="9"/>
        <v>6429</v>
      </c>
      <c r="K110" s="6" t="str">
        <f t="shared" si="10"/>
        <v>642</v>
      </c>
      <c r="L110" s="6" t="s">
        <v>207</v>
      </c>
      <c r="M110" s="4" t="str">
        <f>+VLOOKUP(J110,data1!$A$2:$C$19,2,0)</f>
        <v>Chi Phí dịch vụ mua ngoài</v>
      </c>
      <c r="N110" s="6" t="s">
        <v>87</v>
      </c>
      <c r="O110" s="8" t="s">
        <v>216</v>
      </c>
      <c r="P110" s="6" t="b">
        <f t="shared" si="11"/>
        <v>1</v>
      </c>
      <c r="Q110" s="1">
        <v>1</v>
      </c>
      <c r="R110" s="4" t="str">
        <f>+VLOOKUP(M110,data1!$B$2:$C$19,2,0)</f>
        <v>CP09</v>
      </c>
      <c r="S110" s="8" t="s">
        <v>207</v>
      </c>
    </row>
    <row r="111" spans="1:19" x14ac:dyDescent="0.25">
      <c r="A111" s="66">
        <v>42460</v>
      </c>
      <c r="B111" s="67" t="s">
        <v>6</v>
      </c>
      <c r="C111" s="67" t="s">
        <v>50</v>
      </c>
      <c r="D111" s="2">
        <v>40696451.838</v>
      </c>
      <c r="E111" s="2">
        <v>0</v>
      </c>
      <c r="F111" s="12">
        <f t="shared" si="6"/>
        <v>40.696451838000002</v>
      </c>
      <c r="G111" s="8">
        <f t="shared" si="7"/>
        <v>3</v>
      </c>
      <c r="H111" s="8">
        <f t="shared" si="8"/>
        <v>2016</v>
      </c>
      <c r="I111" s="3" t="s">
        <v>6</v>
      </c>
      <c r="J111" s="6" t="str">
        <f t="shared" si="9"/>
        <v>6423</v>
      </c>
      <c r="K111" s="6" t="str">
        <f t="shared" si="10"/>
        <v>642</v>
      </c>
      <c r="L111" s="6" t="s">
        <v>207</v>
      </c>
      <c r="M111" s="4" t="str">
        <f>+VLOOKUP(J111,data1!$A$2:$C$19,2,0)</f>
        <v>Chi phí công cụ, dụng cụ</v>
      </c>
      <c r="N111" s="6" t="s">
        <v>87</v>
      </c>
      <c r="O111" s="8" t="s">
        <v>216</v>
      </c>
      <c r="P111" s="6" t="b">
        <f t="shared" si="11"/>
        <v>1</v>
      </c>
      <c r="Q111" s="1">
        <v>1</v>
      </c>
      <c r="R111" s="4" t="str">
        <f>+VLOOKUP(M111,data1!$B$2:$C$19,2,0)</f>
        <v>CP03</v>
      </c>
      <c r="S111" s="8" t="s">
        <v>207</v>
      </c>
    </row>
    <row r="112" spans="1:19" x14ac:dyDescent="0.25">
      <c r="A112" s="66">
        <v>42460</v>
      </c>
      <c r="B112" s="67" t="s">
        <v>9</v>
      </c>
      <c r="C112" s="67" t="s">
        <v>33</v>
      </c>
      <c r="D112" s="2">
        <v>29327224.5</v>
      </c>
      <c r="E112" s="2">
        <v>0</v>
      </c>
      <c r="F112" s="12">
        <f t="shared" si="6"/>
        <v>29.3272245</v>
      </c>
      <c r="G112" s="8">
        <f t="shared" si="7"/>
        <v>3</v>
      </c>
      <c r="H112" s="8">
        <f t="shared" si="8"/>
        <v>2016</v>
      </c>
      <c r="I112" s="3" t="s">
        <v>9</v>
      </c>
      <c r="J112" s="6" t="str">
        <f t="shared" si="9"/>
        <v>6428</v>
      </c>
      <c r="K112" s="6" t="str">
        <f t="shared" si="10"/>
        <v>642</v>
      </c>
      <c r="L112" s="6" t="s">
        <v>207</v>
      </c>
      <c r="M112" s="4" t="str">
        <f>+VLOOKUP(J112,data1!$A$2:$C$19,2,0)</f>
        <v>Công tác phí và tiếp khách</v>
      </c>
      <c r="N112" s="6" t="s">
        <v>87</v>
      </c>
      <c r="O112" s="8" t="s">
        <v>216</v>
      </c>
      <c r="P112" s="6" t="b">
        <f t="shared" si="11"/>
        <v>1</v>
      </c>
      <c r="Q112" s="1">
        <v>1</v>
      </c>
      <c r="R112" s="4" t="str">
        <f>+VLOOKUP(M112,data1!$B$2:$C$19,2,0)</f>
        <v>CP11</v>
      </c>
      <c r="S112" s="8" t="s">
        <v>207</v>
      </c>
    </row>
    <row r="113" spans="1:19" x14ac:dyDescent="0.25">
      <c r="A113" s="66">
        <v>42460</v>
      </c>
      <c r="B113" s="67" t="s">
        <v>10</v>
      </c>
      <c r="C113" s="67" t="s">
        <v>33</v>
      </c>
      <c r="D113" s="2">
        <v>25600361.849999998</v>
      </c>
      <c r="E113" s="2">
        <v>0</v>
      </c>
      <c r="F113" s="12">
        <f t="shared" si="6"/>
        <v>25.600361849999999</v>
      </c>
      <c r="G113" s="8">
        <f t="shared" si="7"/>
        <v>3</v>
      </c>
      <c r="H113" s="8">
        <f t="shared" si="8"/>
        <v>2016</v>
      </c>
      <c r="I113" s="3" t="s">
        <v>10</v>
      </c>
      <c r="J113" s="6" t="str">
        <f t="shared" si="9"/>
        <v>6429</v>
      </c>
      <c r="K113" s="6" t="str">
        <f t="shared" si="10"/>
        <v>642</v>
      </c>
      <c r="L113" s="6" t="s">
        <v>207</v>
      </c>
      <c r="M113" s="4" t="str">
        <f>+VLOOKUP(J113,data1!$A$2:$C$19,2,0)</f>
        <v>Chi Phí dịch vụ mua ngoài</v>
      </c>
      <c r="N113" s="6" t="s">
        <v>87</v>
      </c>
      <c r="O113" s="8" t="s">
        <v>216</v>
      </c>
      <c r="P113" s="6" t="b">
        <f t="shared" si="11"/>
        <v>1</v>
      </c>
      <c r="Q113" s="1">
        <v>1</v>
      </c>
      <c r="R113" s="4" t="str">
        <f>+VLOOKUP(M113,data1!$B$2:$C$19,2,0)</f>
        <v>CP09</v>
      </c>
      <c r="S113" s="8" t="s">
        <v>207</v>
      </c>
    </row>
    <row r="114" spans="1:19" x14ac:dyDescent="0.25">
      <c r="A114" s="66">
        <v>42460</v>
      </c>
      <c r="B114" s="67" t="s">
        <v>80</v>
      </c>
      <c r="C114" s="67" t="s">
        <v>38</v>
      </c>
      <c r="D114" s="2">
        <v>25018598.634750001</v>
      </c>
      <c r="E114" s="2">
        <v>0</v>
      </c>
      <c r="F114" s="12">
        <f t="shared" si="6"/>
        <v>25.018598634750003</v>
      </c>
      <c r="G114" s="8">
        <f t="shared" si="7"/>
        <v>3</v>
      </c>
      <c r="H114" s="8">
        <f t="shared" si="8"/>
        <v>2016</v>
      </c>
      <c r="I114" s="3" t="s">
        <v>80</v>
      </c>
      <c r="J114" s="6" t="str">
        <f t="shared" si="9"/>
        <v>6425</v>
      </c>
      <c r="K114" s="6" t="str">
        <f t="shared" si="10"/>
        <v>642</v>
      </c>
      <c r="L114" s="6" t="s">
        <v>206</v>
      </c>
      <c r="M114" s="4" t="str">
        <f>+VLOOKUP(J114,data1!$A$2:$C$19,2,0)</f>
        <v>Chi phí Marketing</v>
      </c>
      <c r="N114" s="6" t="s">
        <v>210</v>
      </c>
      <c r="O114" s="8" t="s">
        <v>216</v>
      </c>
      <c r="P114" s="6" t="b">
        <f t="shared" si="11"/>
        <v>1</v>
      </c>
      <c r="Q114" s="1">
        <v>1</v>
      </c>
      <c r="R114" s="4" t="str">
        <f>+VLOOKUP(M114,data1!$B$2:$C$19,2,0)</f>
        <v>CP05</v>
      </c>
      <c r="S114" s="8" t="s">
        <v>207</v>
      </c>
    </row>
    <row r="115" spans="1:19" x14ac:dyDescent="0.25">
      <c r="A115" s="66">
        <v>42460</v>
      </c>
      <c r="B115" s="67" t="s">
        <v>185</v>
      </c>
      <c r="C115" s="67" t="s">
        <v>38</v>
      </c>
      <c r="D115" s="2">
        <v>18506249.259750001</v>
      </c>
      <c r="E115" s="2">
        <v>0</v>
      </c>
      <c r="F115" s="12">
        <f t="shared" si="6"/>
        <v>18.50624925975</v>
      </c>
      <c r="G115" s="8">
        <f t="shared" si="7"/>
        <v>3</v>
      </c>
      <c r="H115" s="8">
        <f t="shared" si="8"/>
        <v>2016</v>
      </c>
      <c r="I115" s="3" t="s">
        <v>185</v>
      </c>
      <c r="J115" s="6" t="str">
        <f t="shared" si="9"/>
        <v>6423</v>
      </c>
      <c r="K115" s="6" t="str">
        <f t="shared" si="10"/>
        <v>642</v>
      </c>
      <c r="L115" s="6" t="s">
        <v>206</v>
      </c>
      <c r="M115" s="4" t="str">
        <f>+VLOOKUP(J115,data1!$A$2:$C$19,2,0)</f>
        <v>Chi phí công cụ, dụng cụ</v>
      </c>
      <c r="N115" s="6" t="s">
        <v>210</v>
      </c>
      <c r="O115" s="8" t="s">
        <v>216</v>
      </c>
      <c r="P115" s="6" t="b">
        <f t="shared" si="11"/>
        <v>1</v>
      </c>
      <c r="Q115" s="1">
        <v>1</v>
      </c>
      <c r="R115" s="4" t="str">
        <f>+VLOOKUP(M115,data1!$B$2:$C$19,2,0)</f>
        <v>CP03</v>
      </c>
      <c r="S115" s="8" t="s">
        <v>207</v>
      </c>
    </row>
    <row r="116" spans="1:19" x14ac:dyDescent="0.25">
      <c r="A116" s="66">
        <v>42460</v>
      </c>
      <c r="B116" s="67" t="s">
        <v>16</v>
      </c>
      <c r="C116" s="67" t="s">
        <v>31</v>
      </c>
      <c r="D116" s="2">
        <v>17690494.5</v>
      </c>
      <c r="E116" s="2">
        <v>0</v>
      </c>
      <c r="F116" s="12">
        <f t="shared" si="6"/>
        <v>17.6904945</v>
      </c>
      <c r="G116" s="8">
        <f t="shared" si="7"/>
        <v>3</v>
      </c>
      <c r="H116" s="8">
        <f t="shared" si="8"/>
        <v>2016</v>
      </c>
      <c r="I116" s="3" t="s">
        <v>16</v>
      </c>
      <c r="J116" s="6" t="str">
        <f t="shared" si="9"/>
        <v>6429</v>
      </c>
      <c r="K116" s="6" t="str">
        <f t="shared" si="10"/>
        <v>642</v>
      </c>
      <c r="L116" s="6" t="s">
        <v>206</v>
      </c>
      <c r="M116" s="4" t="str">
        <f>+VLOOKUP(J116,data1!$A$2:$C$19,2,0)</f>
        <v>Chi Phí dịch vụ mua ngoài</v>
      </c>
      <c r="N116" s="6" t="s">
        <v>210</v>
      </c>
      <c r="O116" s="8" t="s">
        <v>216</v>
      </c>
      <c r="P116" s="6" t="b">
        <f t="shared" si="11"/>
        <v>1</v>
      </c>
      <c r="Q116" s="1">
        <v>1</v>
      </c>
      <c r="R116" s="4" t="str">
        <f>+VLOOKUP(M116,data1!$B$2:$C$19,2,0)</f>
        <v>CP09</v>
      </c>
      <c r="S116" s="8" t="s">
        <v>207</v>
      </c>
    </row>
    <row r="117" spans="1:19" x14ac:dyDescent="0.25">
      <c r="A117" s="66">
        <v>42460</v>
      </c>
      <c r="B117" s="67" t="s">
        <v>183</v>
      </c>
      <c r="C117" s="67" t="s">
        <v>79</v>
      </c>
      <c r="D117" s="2">
        <v>17095704.365249999</v>
      </c>
      <c r="E117" s="2">
        <v>0</v>
      </c>
      <c r="F117" s="12">
        <f t="shared" si="6"/>
        <v>17.09570436525</v>
      </c>
      <c r="G117" s="8">
        <f t="shared" si="7"/>
        <v>3</v>
      </c>
      <c r="H117" s="8">
        <f t="shared" si="8"/>
        <v>2016</v>
      </c>
      <c r="I117" s="3" t="s">
        <v>183</v>
      </c>
      <c r="J117" s="6" t="str">
        <f t="shared" si="9"/>
        <v>6424</v>
      </c>
      <c r="K117" s="6" t="str">
        <f t="shared" si="10"/>
        <v>642</v>
      </c>
      <c r="L117" s="6" t="s">
        <v>208</v>
      </c>
      <c r="M117" s="4" t="str">
        <f>+VLOOKUP(J117,data1!$A$2:$C$19,2,0)</f>
        <v>Chi phí khấu hao TSCĐ</v>
      </c>
      <c r="N117" s="6" t="s">
        <v>211</v>
      </c>
      <c r="O117" s="8" t="s">
        <v>216</v>
      </c>
      <c r="P117" s="6" t="b">
        <f t="shared" si="11"/>
        <v>1</v>
      </c>
      <c r="Q117" s="1">
        <v>1</v>
      </c>
      <c r="R117" s="4" t="str">
        <f>+VLOOKUP(M117,data1!$B$2:$C$19,2,0)</f>
        <v>CP04</v>
      </c>
      <c r="S117" s="8" t="s">
        <v>207</v>
      </c>
    </row>
    <row r="118" spans="1:19" x14ac:dyDescent="0.25">
      <c r="A118" s="66">
        <v>42460</v>
      </c>
      <c r="B118" s="67" t="s">
        <v>15</v>
      </c>
      <c r="C118" s="67" t="s">
        <v>31</v>
      </c>
      <c r="D118" s="2">
        <v>16655625</v>
      </c>
      <c r="E118" s="2">
        <v>0</v>
      </c>
      <c r="F118" s="12">
        <f t="shared" si="6"/>
        <v>16.655625000000001</v>
      </c>
      <c r="G118" s="8">
        <f t="shared" si="7"/>
        <v>3</v>
      </c>
      <c r="H118" s="8">
        <f t="shared" si="8"/>
        <v>2016</v>
      </c>
      <c r="I118" s="3" t="s">
        <v>15</v>
      </c>
      <c r="J118" s="6" t="str">
        <f t="shared" si="9"/>
        <v>6428</v>
      </c>
      <c r="K118" s="6" t="str">
        <f t="shared" si="10"/>
        <v>642</v>
      </c>
      <c r="L118" s="6" t="s">
        <v>206</v>
      </c>
      <c r="M118" s="4" t="str">
        <f>+VLOOKUP(J118,data1!$A$2:$C$19,2,0)</f>
        <v>Công tác phí và tiếp khách</v>
      </c>
      <c r="N118" s="6" t="s">
        <v>210</v>
      </c>
      <c r="O118" s="8" t="s">
        <v>216</v>
      </c>
      <c r="P118" s="6" t="b">
        <f t="shared" si="11"/>
        <v>1</v>
      </c>
      <c r="Q118" s="1">
        <v>1</v>
      </c>
      <c r="R118" s="4" t="str">
        <f>+VLOOKUP(M118,data1!$B$2:$C$19,2,0)</f>
        <v>CP11</v>
      </c>
      <c r="S118" s="8" t="s">
        <v>207</v>
      </c>
    </row>
    <row r="119" spans="1:19" x14ac:dyDescent="0.25">
      <c r="A119" s="66">
        <v>42460</v>
      </c>
      <c r="B119" s="67" t="s">
        <v>188</v>
      </c>
      <c r="C119" s="67" t="s">
        <v>33</v>
      </c>
      <c r="D119" s="2">
        <v>14938985.25</v>
      </c>
      <c r="E119" s="2">
        <v>0</v>
      </c>
      <c r="F119" s="12">
        <f t="shared" si="6"/>
        <v>14.93898525</v>
      </c>
      <c r="G119" s="8">
        <f t="shared" si="7"/>
        <v>3</v>
      </c>
      <c r="H119" s="8">
        <f t="shared" si="8"/>
        <v>2016</v>
      </c>
      <c r="I119" s="3" t="s">
        <v>188</v>
      </c>
      <c r="J119" s="6" t="str">
        <f t="shared" si="9"/>
        <v>6429</v>
      </c>
      <c r="K119" s="6" t="str">
        <f t="shared" si="10"/>
        <v>642</v>
      </c>
      <c r="L119" s="6" t="s">
        <v>208</v>
      </c>
      <c r="M119" s="4" t="str">
        <f>+VLOOKUP(J119,data1!$A$2:$C$19,2,0)</f>
        <v>Chi Phí dịch vụ mua ngoài</v>
      </c>
      <c r="N119" s="6" t="s">
        <v>211</v>
      </c>
      <c r="O119" s="8" t="s">
        <v>216</v>
      </c>
      <c r="P119" s="6" t="b">
        <f t="shared" si="11"/>
        <v>1</v>
      </c>
      <c r="Q119" s="1">
        <v>1</v>
      </c>
      <c r="R119" s="4" t="str">
        <f>+VLOOKUP(M119,data1!$B$2:$C$19,2,0)</f>
        <v>CP09</v>
      </c>
      <c r="S119" s="8" t="s">
        <v>207</v>
      </c>
    </row>
    <row r="120" spans="1:19" x14ac:dyDescent="0.25">
      <c r="A120" s="66">
        <v>42460</v>
      </c>
      <c r="B120" s="67" t="s">
        <v>80</v>
      </c>
      <c r="C120" s="67" t="s">
        <v>30</v>
      </c>
      <c r="D120" s="2">
        <v>14879025</v>
      </c>
      <c r="E120" s="2">
        <v>0</v>
      </c>
      <c r="F120" s="12">
        <f t="shared" si="6"/>
        <v>14.879025</v>
      </c>
      <c r="G120" s="8">
        <f t="shared" si="7"/>
        <v>3</v>
      </c>
      <c r="H120" s="8">
        <f t="shared" si="8"/>
        <v>2016</v>
      </c>
      <c r="I120" s="3" t="s">
        <v>80</v>
      </c>
      <c r="J120" s="6" t="str">
        <f t="shared" si="9"/>
        <v>6425</v>
      </c>
      <c r="K120" s="6" t="str">
        <f t="shared" si="10"/>
        <v>642</v>
      </c>
      <c r="L120" s="6" t="s">
        <v>206</v>
      </c>
      <c r="M120" s="4" t="str">
        <f>+VLOOKUP(J120,data1!$A$2:$C$19,2,0)</f>
        <v>Chi phí Marketing</v>
      </c>
      <c r="N120" s="6" t="s">
        <v>210</v>
      </c>
      <c r="O120" s="8" t="s">
        <v>216</v>
      </c>
      <c r="P120" s="6" t="b">
        <f t="shared" si="11"/>
        <v>1</v>
      </c>
      <c r="Q120" s="1">
        <v>1</v>
      </c>
      <c r="R120" s="4" t="str">
        <f>+VLOOKUP(M120,data1!$B$2:$C$19,2,0)</f>
        <v>CP05</v>
      </c>
      <c r="S120" s="8" t="s">
        <v>207</v>
      </c>
    </row>
    <row r="121" spans="1:19" x14ac:dyDescent="0.25">
      <c r="A121" s="66">
        <v>42460</v>
      </c>
      <c r="B121" s="67" t="s">
        <v>187</v>
      </c>
      <c r="C121" s="67" t="s">
        <v>79</v>
      </c>
      <c r="D121" s="2">
        <v>14658986.427749999</v>
      </c>
      <c r="E121" s="2">
        <v>0</v>
      </c>
      <c r="F121" s="12">
        <f t="shared" si="6"/>
        <v>14.658986427749999</v>
      </c>
      <c r="G121" s="8">
        <f t="shared" si="7"/>
        <v>3</v>
      </c>
      <c r="H121" s="8">
        <f t="shared" si="8"/>
        <v>2016</v>
      </c>
      <c r="I121" s="3" t="s">
        <v>187</v>
      </c>
      <c r="J121" s="6" t="str">
        <f t="shared" si="9"/>
        <v>6424</v>
      </c>
      <c r="K121" s="6" t="str">
        <f t="shared" si="10"/>
        <v>642</v>
      </c>
      <c r="L121" s="6" t="s">
        <v>207</v>
      </c>
      <c r="M121" s="4" t="str">
        <f>+VLOOKUP(J121,data1!$A$2:$C$19,2,0)</f>
        <v>Chi phí khấu hao TSCĐ</v>
      </c>
      <c r="N121" s="6" t="s">
        <v>87</v>
      </c>
      <c r="O121" s="8" t="s">
        <v>216</v>
      </c>
      <c r="P121" s="6" t="b">
        <f t="shared" si="11"/>
        <v>1</v>
      </c>
      <c r="Q121" s="1">
        <v>1</v>
      </c>
      <c r="R121" s="4" t="str">
        <f>+VLOOKUP(M121,data1!$B$2:$C$19,2,0)</f>
        <v>CP04</v>
      </c>
      <c r="S121" s="8" t="s">
        <v>207</v>
      </c>
    </row>
    <row r="122" spans="1:19" x14ac:dyDescent="0.25">
      <c r="A122" s="66">
        <v>42460</v>
      </c>
      <c r="B122" s="67" t="s">
        <v>188</v>
      </c>
      <c r="C122" s="67" t="s">
        <v>43</v>
      </c>
      <c r="D122" s="2">
        <v>13837626.495000001</v>
      </c>
      <c r="E122" s="2">
        <v>0</v>
      </c>
      <c r="F122" s="12">
        <f t="shared" si="6"/>
        <v>13.837626495</v>
      </c>
      <c r="G122" s="8">
        <f t="shared" si="7"/>
        <v>3</v>
      </c>
      <c r="H122" s="8">
        <f t="shared" si="8"/>
        <v>2016</v>
      </c>
      <c r="I122" s="3" t="s">
        <v>188</v>
      </c>
      <c r="J122" s="6" t="str">
        <f t="shared" si="9"/>
        <v>6429</v>
      </c>
      <c r="K122" s="6" t="str">
        <f t="shared" si="10"/>
        <v>642</v>
      </c>
      <c r="L122" s="6" t="s">
        <v>208</v>
      </c>
      <c r="M122" s="4" t="str">
        <f>+VLOOKUP(J122,data1!$A$2:$C$19,2,0)</f>
        <v>Chi Phí dịch vụ mua ngoài</v>
      </c>
      <c r="N122" s="6" t="s">
        <v>211</v>
      </c>
      <c r="O122" s="8" t="s">
        <v>216</v>
      </c>
      <c r="P122" s="6" t="b">
        <f t="shared" si="11"/>
        <v>1</v>
      </c>
      <c r="Q122" s="1">
        <v>1</v>
      </c>
      <c r="R122" s="4" t="str">
        <f>+VLOOKUP(M122,data1!$B$2:$C$19,2,0)</f>
        <v>CP09</v>
      </c>
      <c r="S122" s="8" t="s">
        <v>207</v>
      </c>
    </row>
    <row r="123" spans="1:19" ht="30" x14ac:dyDescent="0.25">
      <c r="A123" s="66">
        <v>42460</v>
      </c>
      <c r="B123" s="67" t="s">
        <v>8</v>
      </c>
      <c r="C123" s="67" t="s">
        <v>43</v>
      </c>
      <c r="D123" s="2">
        <v>9806832</v>
      </c>
      <c r="E123" s="2">
        <v>0</v>
      </c>
      <c r="F123" s="12">
        <f t="shared" si="6"/>
        <v>9.806832</v>
      </c>
      <c r="G123" s="8">
        <f t="shared" si="7"/>
        <v>3</v>
      </c>
      <c r="H123" s="8">
        <f t="shared" si="8"/>
        <v>2016</v>
      </c>
      <c r="I123" s="3" t="s">
        <v>8</v>
      </c>
      <c r="J123" s="6" t="str">
        <f t="shared" si="9"/>
        <v>6426</v>
      </c>
      <c r="K123" s="6" t="str">
        <f t="shared" si="10"/>
        <v>642</v>
      </c>
      <c r="L123" s="6" t="s">
        <v>207</v>
      </c>
      <c r="M123" s="4" t="str">
        <f>+VLOOKUP(J123,data1!$A$2:$C$19,2,0)</f>
        <v>Chi phí điện, nước, điện thoại, Internet...</v>
      </c>
      <c r="N123" s="6" t="s">
        <v>87</v>
      </c>
      <c r="O123" s="8" t="s">
        <v>216</v>
      </c>
      <c r="P123" s="6" t="b">
        <f t="shared" si="11"/>
        <v>1</v>
      </c>
      <c r="Q123" s="1">
        <v>1</v>
      </c>
      <c r="R123" s="4" t="str">
        <f>+VLOOKUP(M123,data1!$B$2:$C$19,2,0)</f>
        <v>CP06</v>
      </c>
      <c r="S123" s="8" t="s">
        <v>207</v>
      </c>
    </row>
    <row r="124" spans="1:19" x14ac:dyDescent="0.25">
      <c r="A124" s="66">
        <v>42460</v>
      </c>
      <c r="B124" s="67" t="s">
        <v>12</v>
      </c>
      <c r="C124" s="67" t="s">
        <v>31</v>
      </c>
      <c r="D124" s="2">
        <v>9105075</v>
      </c>
      <c r="E124" s="2">
        <v>0</v>
      </c>
      <c r="F124" s="12">
        <f t="shared" si="6"/>
        <v>9.1050749999999994</v>
      </c>
      <c r="G124" s="8">
        <f t="shared" si="7"/>
        <v>3</v>
      </c>
      <c r="H124" s="8">
        <f t="shared" si="8"/>
        <v>2016</v>
      </c>
      <c r="I124" s="3" t="s">
        <v>12</v>
      </c>
      <c r="J124" s="6" t="str">
        <f t="shared" si="9"/>
        <v>6421</v>
      </c>
      <c r="K124" s="6" t="str">
        <f t="shared" si="10"/>
        <v>642</v>
      </c>
      <c r="L124" s="6" t="s">
        <v>206</v>
      </c>
      <c r="M124" s="4" t="str">
        <f>+VLOOKUP(J124,data1!$A$2:$C$19,2,0)</f>
        <v>Lương và thưởng</v>
      </c>
      <c r="N124" s="6" t="s">
        <v>210</v>
      </c>
      <c r="O124" s="8" t="s">
        <v>216</v>
      </c>
      <c r="P124" s="6" t="b">
        <f t="shared" si="11"/>
        <v>1</v>
      </c>
      <c r="Q124" s="1">
        <v>1</v>
      </c>
      <c r="R124" s="4" t="str">
        <f>+VLOOKUP(M124,data1!$B$2:$C$19,2,0)</f>
        <v>CP01</v>
      </c>
      <c r="S124" s="8" t="s">
        <v>207</v>
      </c>
    </row>
    <row r="125" spans="1:19" x14ac:dyDescent="0.25">
      <c r="A125" s="66">
        <v>42460</v>
      </c>
      <c r="B125" s="67" t="s">
        <v>5</v>
      </c>
      <c r="C125" s="67" t="s">
        <v>58</v>
      </c>
      <c r="D125" s="2">
        <v>8865531.5804999992</v>
      </c>
      <c r="E125" s="2">
        <v>0</v>
      </c>
      <c r="F125" s="12">
        <f t="shared" si="6"/>
        <v>8.865531580499999</v>
      </c>
      <c r="G125" s="8">
        <f t="shared" si="7"/>
        <v>3</v>
      </c>
      <c r="H125" s="8">
        <f t="shared" si="8"/>
        <v>2016</v>
      </c>
      <c r="I125" s="3" t="s">
        <v>5</v>
      </c>
      <c r="J125" s="6" t="str">
        <f t="shared" si="9"/>
        <v>6422</v>
      </c>
      <c r="K125" s="6" t="str">
        <f t="shared" si="10"/>
        <v>642</v>
      </c>
      <c r="L125" s="6" t="s">
        <v>207</v>
      </c>
      <c r="M125" s="4" t="str">
        <f>+VLOOKUP(J125,data1!$A$2:$C$19,2,0)</f>
        <v>Chi phí kiểm định hàng hóa</v>
      </c>
      <c r="N125" s="6" t="s">
        <v>87</v>
      </c>
      <c r="O125" s="8" t="s">
        <v>216</v>
      </c>
      <c r="P125" s="6" t="b">
        <f t="shared" si="11"/>
        <v>1</v>
      </c>
      <c r="Q125" s="1">
        <v>1</v>
      </c>
      <c r="R125" s="4" t="str">
        <f>+VLOOKUP(M125,data1!$B$2:$C$19,2,0)</f>
        <v>CP10</v>
      </c>
      <c r="S125" s="8" t="s">
        <v>207</v>
      </c>
    </row>
    <row r="126" spans="1:19" ht="30" x14ac:dyDescent="0.25">
      <c r="A126" s="66">
        <v>42460</v>
      </c>
      <c r="B126" s="67" t="s">
        <v>191</v>
      </c>
      <c r="C126" s="67" t="s">
        <v>33</v>
      </c>
      <c r="D126" s="2">
        <v>8267852.25</v>
      </c>
      <c r="E126" s="2">
        <v>0</v>
      </c>
      <c r="F126" s="12">
        <f t="shared" si="6"/>
        <v>8.2678522500000007</v>
      </c>
      <c r="G126" s="8">
        <f t="shared" si="7"/>
        <v>3</v>
      </c>
      <c r="H126" s="8">
        <f t="shared" si="8"/>
        <v>2016</v>
      </c>
      <c r="I126" s="3" t="s">
        <v>191</v>
      </c>
      <c r="J126" s="6" t="str">
        <f t="shared" si="9"/>
        <v>6426</v>
      </c>
      <c r="K126" s="6" t="str">
        <f t="shared" si="10"/>
        <v>642</v>
      </c>
      <c r="L126" s="6" t="s">
        <v>208</v>
      </c>
      <c r="M126" s="4" t="str">
        <f>+VLOOKUP(J126,data1!$A$2:$C$19,2,0)</f>
        <v>Chi phí điện, nước, điện thoại, Internet...</v>
      </c>
      <c r="N126" s="6" t="s">
        <v>211</v>
      </c>
      <c r="O126" s="8" t="s">
        <v>216</v>
      </c>
      <c r="P126" s="6" t="b">
        <f t="shared" si="11"/>
        <v>1</v>
      </c>
      <c r="Q126" s="1">
        <v>1</v>
      </c>
      <c r="R126" s="4" t="str">
        <f>+VLOOKUP(M126,data1!$B$2:$C$19,2,0)</f>
        <v>CP06</v>
      </c>
      <c r="S126" s="8" t="s">
        <v>207</v>
      </c>
    </row>
    <row r="127" spans="1:19" x14ac:dyDescent="0.25">
      <c r="A127" s="66">
        <v>42460</v>
      </c>
      <c r="B127" s="67" t="s">
        <v>16</v>
      </c>
      <c r="C127" s="67" t="s">
        <v>38</v>
      </c>
      <c r="D127" s="2">
        <v>7697234.9789999994</v>
      </c>
      <c r="E127" s="2">
        <v>0</v>
      </c>
      <c r="F127" s="12">
        <f t="shared" si="6"/>
        <v>7.6972349789999992</v>
      </c>
      <c r="G127" s="8">
        <f t="shared" si="7"/>
        <v>3</v>
      </c>
      <c r="H127" s="8">
        <f t="shared" si="8"/>
        <v>2016</v>
      </c>
      <c r="I127" s="3" t="s">
        <v>16</v>
      </c>
      <c r="J127" s="6" t="str">
        <f t="shared" si="9"/>
        <v>6429</v>
      </c>
      <c r="K127" s="6" t="str">
        <f t="shared" si="10"/>
        <v>642</v>
      </c>
      <c r="L127" s="6" t="s">
        <v>206</v>
      </c>
      <c r="M127" s="4" t="str">
        <f>+VLOOKUP(J127,data1!$A$2:$C$19,2,0)</f>
        <v>Chi Phí dịch vụ mua ngoài</v>
      </c>
      <c r="N127" s="6" t="s">
        <v>210</v>
      </c>
      <c r="O127" s="8" t="s">
        <v>216</v>
      </c>
      <c r="P127" s="6" t="b">
        <f t="shared" si="11"/>
        <v>1</v>
      </c>
      <c r="Q127" s="1">
        <v>1</v>
      </c>
      <c r="R127" s="4" t="str">
        <f>+VLOOKUP(M127,data1!$B$2:$C$19,2,0)</f>
        <v>CP09</v>
      </c>
      <c r="S127" s="8" t="s">
        <v>207</v>
      </c>
    </row>
    <row r="128" spans="1:19" ht="30" x14ac:dyDescent="0.25">
      <c r="A128" s="66">
        <v>42460</v>
      </c>
      <c r="B128" s="67" t="s">
        <v>14</v>
      </c>
      <c r="C128" s="67" t="s">
        <v>31</v>
      </c>
      <c r="D128" s="2">
        <v>7439512.5</v>
      </c>
      <c r="E128" s="2">
        <v>0</v>
      </c>
      <c r="F128" s="12">
        <f t="shared" si="6"/>
        <v>7.4395125000000002</v>
      </c>
      <c r="G128" s="8">
        <f t="shared" si="7"/>
        <v>3</v>
      </c>
      <c r="H128" s="8">
        <f t="shared" si="8"/>
        <v>2016</v>
      </c>
      <c r="I128" s="3" t="s">
        <v>14</v>
      </c>
      <c r="J128" s="6" t="str">
        <f t="shared" si="9"/>
        <v>6426</v>
      </c>
      <c r="K128" s="6" t="str">
        <f t="shared" si="10"/>
        <v>642</v>
      </c>
      <c r="L128" s="6" t="s">
        <v>206</v>
      </c>
      <c r="M128" s="4" t="str">
        <f>+VLOOKUP(J128,data1!$A$2:$C$19,2,0)</f>
        <v>Chi phí điện, nước, điện thoại, Internet...</v>
      </c>
      <c r="N128" s="6" t="s">
        <v>210</v>
      </c>
      <c r="O128" s="8" t="s">
        <v>216</v>
      </c>
      <c r="P128" s="6" t="b">
        <f t="shared" si="11"/>
        <v>1</v>
      </c>
      <c r="Q128" s="1">
        <v>1</v>
      </c>
      <c r="R128" s="4" t="str">
        <f>+VLOOKUP(M128,data1!$B$2:$C$19,2,0)</f>
        <v>CP06</v>
      </c>
      <c r="S128" s="8" t="s">
        <v>207</v>
      </c>
    </row>
    <row r="129" spans="1:19" x14ac:dyDescent="0.25">
      <c r="A129" s="66">
        <v>42460</v>
      </c>
      <c r="B129" s="67" t="s">
        <v>4</v>
      </c>
      <c r="C129" s="67" t="s">
        <v>78</v>
      </c>
      <c r="D129" s="2">
        <v>7318703.7000000011</v>
      </c>
      <c r="E129" s="2">
        <v>0</v>
      </c>
      <c r="F129" s="12">
        <f t="shared" si="6"/>
        <v>7.3187037000000013</v>
      </c>
      <c r="G129" s="8">
        <f t="shared" si="7"/>
        <v>3</v>
      </c>
      <c r="H129" s="8">
        <f t="shared" si="8"/>
        <v>2016</v>
      </c>
      <c r="I129" s="3" t="s">
        <v>4</v>
      </c>
      <c r="J129" s="6" t="str">
        <f t="shared" si="9"/>
        <v>6421</v>
      </c>
      <c r="K129" s="6" t="str">
        <f t="shared" si="10"/>
        <v>642</v>
      </c>
      <c r="L129" s="6" t="s">
        <v>207</v>
      </c>
      <c r="M129" s="4" t="str">
        <f>+VLOOKUP(J129,data1!$A$2:$C$19,2,0)</f>
        <v>Lương và thưởng</v>
      </c>
      <c r="N129" s="6" t="s">
        <v>87</v>
      </c>
      <c r="O129" s="8" t="s">
        <v>216</v>
      </c>
      <c r="P129" s="6" t="b">
        <f t="shared" si="11"/>
        <v>1</v>
      </c>
      <c r="Q129" s="1">
        <v>1</v>
      </c>
      <c r="R129" s="4" t="str">
        <f>+VLOOKUP(M129,data1!$B$2:$C$19,2,0)</f>
        <v>CP01</v>
      </c>
      <c r="S129" s="8" t="s">
        <v>207</v>
      </c>
    </row>
    <row r="130" spans="1:19" x14ac:dyDescent="0.25">
      <c r="A130" s="66">
        <v>42460</v>
      </c>
      <c r="B130" s="67" t="s">
        <v>184</v>
      </c>
      <c r="C130" s="67" t="s">
        <v>51</v>
      </c>
      <c r="D130" s="2">
        <v>5541142.1152499998</v>
      </c>
      <c r="E130" s="2">
        <v>0</v>
      </c>
      <c r="F130" s="12">
        <f t="shared" ref="F130:F193" si="12">D130/1000000</f>
        <v>5.5411421152499996</v>
      </c>
      <c r="G130" s="8">
        <f t="shared" ref="G130:G193" si="13">MONTH(A130)</f>
        <v>3</v>
      </c>
      <c r="H130" s="8">
        <f t="shared" ref="H130:H193" si="14">YEAR(A130)</f>
        <v>2016</v>
      </c>
      <c r="I130" s="3" t="s">
        <v>184</v>
      </c>
      <c r="J130" s="6" t="str">
        <f t="shared" ref="J130:J193" si="15">+LEFT(I130,4)</f>
        <v>6423</v>
      </c>
      <c r="K130" s="6" t="str">
        <f t="shared" ref="K130:K193" si="16">+LEFT(J130,3)</f>
        <v>642</v>
      </c>
      <c r="L130" s="6" t="s">
        <v>208</v>
      </c>
      <c r="M130" s="4" t="str">
        <f>+VLOOKUP(J130,data1!$A$2:$C$19,2,0)</f>
        <v>Chi phí công cụ, dụng cụ</v>
      </c>
      <c r="N130" s="6" t="s">
        <v>211</v>
      </c>
      <c r="O130" s="8" t="s">
        <v>216</v>
      </c>
      <c r="P130" s="6" t="b">
        <f t="shared" ref="P130:P193" si="17">+EXACT($B130,$I130)</f>
        <v>1</v>
      </c>
      <c r="Q130" s="1">
        <v>1</v>
      </c>
      <c r="R130" s="4" t="str">
        <f>+VLOOKUP(M130,data1!$B$2:$C$19,2,0)</f>
        <v>CP03</v>
      </c>
      <c r="S130" s="8" t="s">
        <v>207</v>
      </c>
    </row>
    <row r="131" spans="1:19" ht="30" x14ac:dyDescent="0.25">
      <c r="A131" s="66">
        <v>42460</v>
      </c>
      <c r="B131" s="67" t="s">
        <v>194</v>
      </c>
      <c r="C131" s="67" t="s">
        <v>39</v>
      </c>
      <c r="D131" s="2">
        <v>5520784.5</v>
      </c>
      <c r="E131" s="2">
        <v>0</v>
      </c>
      <c r="F131" s="12">
        <f t="shared" si="12"/>
        <v>5.5207845000000004</v>
      </c>
      <c r="G131" s="8">
        <f t="shared" si="13"/>
        <v>3</v>
      </c>
      <c r="H131" s="8">
        <f t="shared" si="14"/>
        <v>2016</v>
      </c>
      <c r="I131" s="3" t="s">
        <v>194</v>
      </c>
      <c r="J131" s="6" t="str">
        <f t="shared" si="15"/>
        <v>6426</v>
      </c>
      <c r="K131" s="6" t="str">
        <f t="shared" si="16"/>
        <v>642</v>
      </c>
      <c r="L131" s="6" t="s">
        <v>209</v>
      </c>
      <c r="M131" s="4" t="str">
        <f>+VLOOKUP(J131,data1!$A$2:$C$19,2,0)</f>
        <v>Chi phí điện, nước, điện thoại, Internet...</v>
      </c>
      <c r="N131" s="6" t="s">
        <v>212</v>
      </c>
      <c r="O131" s="8" t="s">
        <v>216</v>
      </c>
      <c r="P131" s="6" t="b">
        <f t="shared" si="17"/>
        <v>1</v>
      </c>
      <c r="Q131" s="1">
        <v>1</v>
      </c>
      <c r="R131" s="4" t="str">
        <f>+VLOOKUP(M131,data1!$B$2:$C$19,2,0)</f>
        <v>CP06</v>
      </c>
      <c r="S131" s="8" t="s">
        <v>207</v>
      </c>
    </row>
    <row r="132" spans="1:19" x14ac:dyDescent="0.25">
      <c r="A132" s="66">
        <v>42460</v>
      </c>
      <c r="B132" s="67" t="s">
        <v>15</v>
      </c>
      <c r="C132" s="67" t="s">
        <v>30</v>
      </c>
      <c r="D132" s="2">
        <v>5445905.2515000002</v>
      </c>
      <c r="E132" s="2">
        <v>0</v>
      </c>
      <c r="F132" s="12">
        <f t="shared" si="12"/>
        <v>5.4459052515000002</v>
      </c>
      <c r="G132" s="8">
        <f t="shared" si="13"/>
        <v>3</v>
      </c>
      <c r="H132" s="8">
        <f t="shared" si="14"/>
        <v>2016</v>
      </c>
      <c r="I132" s="3" t="s">
        <v>15</v>
      </c>
      <c r="J132" s="6" t="str">
        <f t="shared" si="15"/>
        <v>6428</v>
      </c>
      <c r="K132" s="6" t="str">
        <f t="shared" si="16"/>
        <v>642</v>
      </c>
      <c r="L132" s="6" t="s">
        <v>206</v>
      </c>
      <c r="M132" s="4" t="str">
        <f>+VLOOKUP(J132,data1!$A$2:$C$19,2,0)</f>
        <v>Công tác phí và tiếp khách</v>
      </c>
      <c r="N132" s="6" t="s">
        <v>210</v>
      </c>
      <c r="O132" s="8" t="s">
        <v>216</v>
      </c>
      <c r="P132" s="6" t="b">
        <f t="shared" si="17"/>
        <v>1</v>
      </c>
      <c r="Q132" s="1">
        <v>1</v>
      </c>
      <c r="R132" s="4" t="str">
        <f>+VLOOKUP(M132,data1!$B$2:$C$19,2,0)</f>
        <v>CP11</v>
      </c>
      <c r="S132" s="8" t="s">
        <v>207</v>
      </c>
    </row>
    <row r="133" spans="1:19" x14ac:dyDescent="0.25">
      <c r="A133" s="66">
        <v>42460</v>
      </c>
      <c r="B133" s="67" t="s">
        <v>195</v>
      </c>
      <c r="C133" s="67" t="s">
        <v>39</v>
      </c>
      <c r="D133" s="2">
        <v>5174347.5</v>
      </c>
      <c r="E133" s="2">
        <v>0</v>
      </c>
      <c r="F133" s="12">
        <f t="shared" si="12"/>
        <v>5.1743474999999997</v>
      </c>
      <c r="G133" s="8">
        <f t="shared" si="13"/>
        <v>3</v>
      </c>
      <c r="H133" s="8">
        <f t="shared" si="14"/>
        <v>2016</v>
      </c>
      <c r="I133" s="3" t="s">
        <v>195</v>
      </c>
      <c r="J133" s="6" t="str">
        <f t="shared" si="15"/>
        <v>6421</v>
      </c>
      <c r="K133" s="6" t="str">
        <f t="shared" si="16"/>
        <v>642</v>
      </c>
      <c r="L133" s="6" t="s">
        <v>209</v>
      </c>
      <c r="M133" s="4" t="str">
        <f>+VLOOKUP(J133,data1!$A$2:$C$19,2,0)</f>
        <v>Lương và thưởng</v>
      </c>
      <c r="N133" s="6" t="s">
        <v>212</v>
      </c>
      <c r="O133" s="8" t="s">
        <v>216</v>
      </c>
      <c r="P133" s="6" t="b">
        <f t="shared" si="17"/>
        <v>1</v>
      </c>
      <c r="Q133" s="1">
        <v>1</v>
      </c>
      <c r="R133" s="4" t="str">
        <f>+VLOOKUP(M133,data1!$B$2:$C$19,2,0)</f>
        <v>CP01</v>
      </c>
      <c r="S133" s="8" t="s">
        <v>207</v>
      </c>
    </row>
    <row r="134" spans="1:19" x14ac:dyDescent="0.25">
      <c r="A134" s="66">
        <v>42460</v>
      </c>
      <c r="B134" s="67" t="s">
        <v>192</v>
      </c>
      <c r="C134" s="67" t="s">
        <v>38</v>
      </c>
      <c r="D134" s="2">
        <v>5092550.6152499998</v>
      </c>
      <c r="E134" s="2">
        <v>0</v>
      </c>
      <c r="F134" s="12">
        <f t="shared" si="12"/>
        <v>5.0925506152499995</v>
      </c>
      <c r="G134" s="8">
        <f t="shared" si="13"/>
        <v>3</v>
      </c>
      <c r="H134" s="8">
        <f t="shared" si="14"/>
        <v>2016</v>
      </c>
      <c r="I134" s="3" t="s">
        <v>192</v>
      </c>
      <c r="J134" s="6" t="str">
        <f t="shared" si="15"/>
        <v>6423</v>
      </c>
      <c r="K134" s="6" t="str">
        <f t="shared" si="16"/>
        <v>642</v>
      </c>
      <c r="L134" s="6" t="s">
        <v>209</v>
      </c>
      <c r="M134" s="4" t="str">
        <f>+VLOOKUP(J134,data1!$A$2:$C$19,2,0)</f>
        <v>Chi phí công cụ, dụng cụ</v>
      </c>
      <c r="N134" s="6" t="s">
        <v>212</v>
      </c>
      <c r="O134" s="8" t="s">
        <v>216</v>
      </c>
      <c r="P134" s="6" t="b">
        <f t="shared" si="17"/>
        <v>1</v>
      </c>
      <c r="Q134" s="1">
        <v>1</v>
      </c>
      <c r="R134" s="4" t="str">
        <f>+VLOOKUP(M134,data1!$B$2:$C$19,2,0)</f>
        <v>CP03</v>
      </c>
      <c r="S134" s="8" t="s">
        <v>207</v>
      </c>
    </row>
    <row r="135" spans="1:19" ht="30" x14ac:dyDescent="0.25">
      <c r="A135" s="66">
        <v>42460</v>
      </c>
      <c r="B135" s="67" t="s">
        <v>8</v>
      </c>
      <c r="C135" s="67" t="s">
        <v>33</v>
      </c>
      <c r="D135" s="2">
        <v>4590272.4840000002</v>
      </c>
      <c r="E135" s="2">
        <v>0</v>
      </c>
      <c r="F135" s="12">
        <f t="shared" si="12"/>
        <v>4.5902724839999998</v>
      </c>
      <c r="G135" s="8">
        <f t="shared" si="13"/>
        <v>3</v>
      </c>
      <c r="H135" s="8">
        <f t="shared" si="14"/>
        <v>2016</v>
      </c>
      <c r="I135" s="3" t="s">
        <v>8</v>
      </c>
      <c r="J135" s="6" t="str">
        <f t="shared" si="15"/>
        <v>6426</v>
      </c>
      <c r="K135" s="6" t="str">
        <f t="shared" si="16"/>
        <v>642</v>
      </c>
      <c r="L135" s="6" t="s">
        <v>207</v>
      </c>
      <c r="M135" s="4" t="str">
        <f>+VLOOKUP(J135,data1!$A$2:$C$19,2,0)</f>
        <v>Chi phí điện, nước, điện thoại, Internet...</v>
      </c>
      <c r="N135" s="6" t="s">
        <v>87</v>
      </c>
      <c r="O135" s="8" t="s">
        <v>216</v>
      </c>
      <c r="P135" s="6" t="b">
        <f t="shared" si="17"/>
        <v>1</v>
      </c>
      <c r="Q135" s="1">
        <v>1</v>
      </c>
      <c r="R135" s="4" t="str">
        <f>+VLOOKUP(M135,data1!$B$2:$C$19,2,0)</f>
        <v>CP06</v>
      </c>
      <c r="S135" s="8" t="s">
        <v>207</v>
      </c>
    </row>
    <row r="136" spans="1:19" x14ac:dyDescent="0.25">
      <c r="A136" s="66">
        <v>42460</v>
      </c>
      <c r="B136" s="67" t="s">
        <v>6</v>
      </c>
      <c r="C136" s="67" t="s">
        <v>33</v>
      </c>
      <c r="D136" s="2">
        <v>4197217.5</v>
      </c>
      <c r="E136" s="2">
        <v>0</v>
      </c>
      <c r="F136" s="12">
        <f t="shared" si="12"/>
        <v>4.1972174999999998</v>
      </c>
      <c r="G136" s="8">
        <f t="shared" si="13"/>
        <v>3</v>
      </c>
      <c r="H136" s="8">
        <f t="shared" si="14"/>
        <v>2016</v>
      </c>
      <c r="I136" s="3" t="s">
        <v>6</v>
      </c>
      <c r="J136" s="6" t="str">
        <f t="shared" si="15"/>
        <v>6423</v>
      </c>
      <c r="K136" s="6" t="str">
        <f t="shared" si="16"/>
        <v>642</v>
      </c>
      <c r="L136" s="6" t="s">
        <v>207</v>
      </c>
      <c r="M136" s="4" t="str">
        <f>+VLOOKUP(J136,data1!$A$2:$C$19,2,0)</f>
        <v>Chi phí công cụ, dụng cụ</v>
      </c>
      <c r="N136" s="6" t="s">
        <v>87</v>
      </c>
      <c r="O136" s="8" t="s">
        <v>216</v>
      </c>
      <c r="P136" s="6" t="b">
        <f t="shared" si="17"/>
        <v>1</v>
      </c>
      <c r="Q136" s="1">
        <v>1</v>
      </c>
      <c r="R136" s="4" t="str">
        <f>+VLOOKUP(M136,data1!$B$2:$C$19,2,0)</f>
        <v>CP03</v>
      </c>
      <c r="S136" s="8" t="s">
        <v>207</v>
      </c>
    </row>
    <row r="137" spans="1:19" x14ac:dyDescent="0.25">
      <c r="A137" s="66">
        <v>42460</v>
      </c>
      <c r="B137" s="67" t="s">
        <v>193</v>
      </c>
      <c r="C137" s="67" t="s">
        <v>38</v>
      </c>
      <c r="D137" s="2">
        <v>3516186.7597500002</v>
      </c>
      <c r="E137" s="2">
        <v>0</v>
      </c>
      <c r="F137" s="12">
        <f t="shared" si="12"/>
        <v>3.5161867597500001</v>
      </c>
      <c r="G137" s="8">
        <f t="shared" si="13"/>
        <v>3</v>
      </c>
      <c r="H137" s="8">
        <f t="shared" si="14"/>
        <v>2016</v>
      </c>
      <c r="I137" s="3" t="s">
        <v>193</v>
      </c>
      <c r="J137" s="6" t="str">
        <f t="shared" si="15"/>
        <v>6429</v>
      </c>
      <c r="K137" s="6" t="str">
        <f t="shared" si="16"/>
        <v>642</v>
      </c>
      <c r="L137" s="6" t="s">
        <v>209</v>
      </c>
      <c r="M137" s="4" t="str">
        <f>+VLOOKUP(J137,data1!$A$2:$C$19,2,0)</f>
        <v>Chi Phí dịch vụ mua ngoài</v>
      </c>
      <c r="N137" s="6" t="s">
        <v>212</v>
      </c>
      <c r="O137" s="8" t="s">
        <v>216</v>
      </c>
      <c r="P137" s="6" t="b">
        <f t="shared" si="17"/>
        <v>1</v>
      </c>
      <c r="Q137" s="1">
        <v>1</v>
      </c>
      <c r="R137" s="4" t="str">
        <f>+VLOOKUP(M137,data1!$B$2:$C$19,2,0)</f>
        <v>CP09</v>
      </c>
      <c r="S137" s="8" t="s">
        <v>207</v>
      </c>
    </row>
    <row r="138" spans="1:19" x14ac:dyDescent="0.25">
      <c r="A138" s="66">
        <v>42460</v>
      </c>
      <c r="B138" s="67" t="s">
        <v>10</v>
      </c>
      <c r="C138" s="67" t="s">
        <v>69</v>
      </c>
      <c r="D138" s="2">
        <v>2651857.5352499997</v>
      </c>
      <c r="E138" s="2">
        <v>0</v>
      </c>
      <c r="F138" s="12">
        <f t="shared" si="12"/>
        <v>2.6518575352499996</v>
      </c>
      <c r="G138" s="8">
        <f t="shared" si="13"/>
        <v>3</v>
      </c>
      <c r="H138" s="8">
        <f t="shared" si="14"/>
        <v>2016</v>
      </c>
      <c r="I138" s="3" t="s">
        <v>10</v>
      </c>
      <c r="J138" s="6" t="str">
        <f t="shared" si="15"/>
        <v>6429</v>
      </c>
      <c r="K138" s="6" t="str">
        <f t="shared" si="16"/>
        <v>642</v>
      </c>
      <c r="L138" s="6" t="s">
        <v>207</v>
      </c>
      <c r="M138" s="4" t="str">
        <f>+VLOOKUP(J138,data1!$A$2:$C$19,2,0)</f>
        <v>Chi Phí dịch vụ mua ngoài</v>
      </c>
      <c r="N138" s="6" t="s">
        <v>87</v>
      </c>
      <c r="O138" s="8" t="s">
        <v>216</v>
      </c>
      <c r="P138" s="6" t="b">
        <f t="shared" si="17"/>
        <v>1</v>
      </c>
      <c r="Q138" s="1">
        <v>1</v>
      </c>
      <c r="R138" s="4" t="str">
        <f>+VLOOKUP(M138,data1!$B$2:$C$19,2,0)</f>
        <v>CP09</v>
      </c>
      <c r="S138" s="8" t="s">
        <v>207</v>
      </c>
    </row>
    <row r="139" spans="1:19" x14ac:dyDescent="0.25">
      <c r="A139" s="66">
        <v>42460</v>
      </c>
      <c r="B139" s="67" t="s">
        <v>185</v>
      </c>
      <c r="C139" s="67" t="s">
        <v>31</v>
      </c>
      <c r="D139" s="2">
        <v>1412397</v>
      </c>
      <c r="E139" s="2">
        <v>0</v>
      </c>
      <c r="F139" s="12">
        <f t="shared" si="12"/>
        <v>1.4123969999999999</v>
      </c>
      <c r="G139" s="8">
        <f t="shared" si="13"/>
        <v>3</v>
      </c>
      <c r="H139" s="8">
        <f t="shared" si="14"/>
        <v>2016</v>
      </c>
      <c r="I139" s="3" t="s">
        <v>185</v>
      </c>
      <c r="J139" s="6" t="str">
        <f t="shared" si="15"/>
        <v>6423</v>
      </c>
      <c r="K139" s="6" t="str">
        <f t="shared" si="16"/>
        <v>642</v>
      </c>
      <c r="L139" s="6" t="s">
        <v>206</v>
      </c>
      <c r="M139" s="4" t="str">
        <f>+VLOOKUP(J139,data1!$A$2:$C$19,2,0)</f>
        <v>Chi phí công cụ, dụng cụ</v>
      </c>
      <c r="N139" s="6" t="s">
        <v>210</v>
      </c>
      <c r="O139" s="8" t="s">
        <v>216</v>
      </c>
      <c r="P139" s="6" t="b">
        <f t="shared" si="17"/>
        <v>1</v>
      </c>
      <c r="Q139" s="1">
        <v>1</v>
      </c>
      <c r="R139" s="4" t="str">
        <f>+VLOOKUP(M139,data1!$B$2:$C$19,2,0)</f>
        <v>CP03</v>
      </c>
      <c r="S139" s="8" t="s">
        <v>207</v>
      </c>
    </row>
    <row r="140" spans="1:19" x14ac:dyDescent="0.25">
      <c r="A140" s="66">
        <v>42460</v>
      </c>
      <c r="B140" s="67" t="s">
        <v>10</v>
      </c>
      <c r="C140" s="67" t="s">
        <v>26</v>
      </c>
      <c r="D140" s="2">
        <v>1194241.62375</v>
      </c>
      <c r="E140" s="2">
        <v>0</v>
      </c>
      <c r="F140" s="12">
        <f t="shared" si="12"/>
        <v>1.19424162375</v>
      </c>
      <c r="G140" s="8">
        <f t="shared" si="13"/>
        <v>3</v>
      </c>
      <c r="H140" s="8">
        <f t="shared" si="14"/>
        <v>2016</v>
      </c>
      <c r="I140" s="3" t="s">
        <v>10</v>
      </c>
      <c r="J140" s="6" t="str">
        <f t="shared" si="15"/>
        <v>6429</v>
      </c>
      <c r="K140" s="6" t="str">
        <f t="shared" si="16"/>
        <v>642</v>
      </c>
      <c r="L140" s="6" t="s">
        <v>207</v>
      </c>
      <c r="M140" s="4" t="str">
        <f>+VLOOKUP(J140,data1!$A$2:$C$19,2,0)</f>
        <v>Chi Phí dịch vụ mua ngoài</v>
      </c>
      <c r="N140" s="6" t="s">
        <v>87</v>
      </c>
      <c r="O140" s="8" t="s">
        <v>216</v>
      </c>
      <c r="P140" s="6" t="b">
        <f t="shared" si="17"/>
        <v>1</v>
      </c>
      <c r="Q140" s="1">
        <v>1</v>
      </c>
      <c r="R140" s="4" t="str">
        <f>+VLOOKUP(M140,data1!$B$2:$C$19,2,0)</f>
        <v>CP09</v>
      </c>
      <c r="S140" s="8" t="s">
        <v>207</v>
      </c>
    </row>
    <row r="141" spans="1:19" x14ac:dyDescent="0.25">
      <c r="A141" s="66">
        <v>42460</v>
      </c>
      <c r="B141" s="67" t="s">
        <v>5</v>
      </c>
      <c r="C141" s="67" t="s">
        <v>26</v>
      </c>
      <c r="D141" s="2">
        <v>579369.24674999993</v>
      </c>
      <c r="E141" s="2">
        <v>0</v>
      </c>
      <c r="F141" s="12">
        <f t="shared" si="12"/>
        <v>0.5793692467499999</v>
      </c>
      <c r="G141" s="8">
        <f t="shared" si="13"/>
        <v>3</v>
      </c>
      <c r="H141" s="8">
        <f t="shared" si="14"/>
        <v>2016</v>
      </c>
      <c r="I141" s="3" t="s">
        <v>5</v>
      </c>
      <c r="J141" s="6" t="str">
        <f t="shared" si="15"/>
        <v>6422</v>
      </c>
      <c r="K141" s="6" t="str">
        <f t="shared" si="16"/>
        <v>642</v>
      </c>
      <c r="L141" s="6" t="s">
        <v>207</v>
      </c>
      <c r="M141" s="4" t="str">
        <f>+VLOOKUP(J141,data1!$A$2:$C$19,2,0)</f>
        <v>Chi phí kiểm định hàng hóa</v>
      </c>
      <c r="N141" s="6" t="s">
        <v>87</v>
      </c>
      <c r="O141" s="8" t="s">
        <v>216</v>
      </c>
      <c r="P141" s="6" t="b">
        <f t="shared" si="17"/>
        <v>1</v>
      </c>
      <c r="Q141" s="1">
        <v>1</v>
      </c>
      <c r="R141" s="4" t="str">
        <f>+VLOOKUP(M141,data1!$B$2:$C$19,2,0)</f>
        <v>CP10</v>
      </c>
      <c r="S141" s="8" t="s">
        <v>207</v>
      </c>
    </row>
    <row r="142" spans="1:19" x14ac:dyDescent="0.25">
      <c r="A142" s="66">
        <v>42460</v>
      </c>
      <c r="B142" s="67" t="s">
        <v>16</v>
      </c>
      <c r="C142" s="67" t="s">
        <v>30</v>
      </c>
      <c r="D142" s="2">
        <v>559406.92500000005</v>
      </c>
      <c r="E142" s="2">
        <v>0</v>
      </c>
      <c r="F142" s="12">
        <f t="shared" si="12"/>
        <v>0.559406925</v>
      </c>
      <c r="G142" s="8">
        <f t="shared" si="13"/>
        <v>3</v>
      </c>
      <c r="H142" s="8">
        <f t="shared" si="14"/>
        <v>2016</v>
      </c>
      <c r="I142" s="3" t="s">
        <v>16</v>
      </c>
      <c r="J142" s="6" t="str">
        <f t="shared" si="15"/>
        <v>6429</v>
      </c>
      <c r="K142" s="6" t="str">
        <f t="shared" si="16"/>
        <v>642</v>
      </c>
      <c r="L142" s="6" t="s">
        <v>206</v>
      </c>
      <c r="M142" s="4" t="str">
        <f>+VLOOKUP(J142,data1!$A$2:$C$19,2,0)</f>
        <v>Chi Phí dịch vụ mua ngoài</v>
      </c>
      <c r="N142" s="6" t="s">
        <v>210</v>
      </c>
      <c r="O142" s="8" t="s">
        <v>216</v>
      </c>
      <c r="P142" s="6" t="b">
        <f t="shared" si="17"/>
        <v>1</v>
      </c>
      <c r="Q142" s="1">
        <v>1</v>
      </c>
      <c r="R142" s="4" t="str">
        <f>+VLOOKUP(M142,data1!$B$2:$C$19,2,0)</f>
        <v>CP09</v>
      </c>
      <c r="S142" s="8" t="s">
        <v>207</v>
      </c>
    </row>
    <row r="143" spans="1:19" ht="30" x14ac:dyDescent="0.25">
      <c r="A143" s="66">
        <v>42460</v>
      </c>
      <c r="B143" s="67" t="s">
        <v>14</v>
      </c>
      <c r="C143" s="67" t="s">
        <v>39</v>
      </c>
      <c r="D143" s="2">
        <v>539890.97399999993</v>
      </c>
      <c r="E143" s="2">
        <v>0</v>
      </c>
      <c r="F143" s="12">
        <f t="shared" si="12"/>
        <v>0.53989097399999997</v>
      </c>
      <c r="G143" s="8">
        <f t="shared" si="13"/>
        <v>3</v>
      </c>
      <c r="H143" s="8">
        <f t="shared" si="14"/>
        <v>2016</v>
      </c>
      <c r="I143" s="3" t="s">
        <v>14</v>
      </c>
      <c r="J143" s="6" t="str">
        <f t="shared" si="15"/>
        <v>6426</v>
      </c>
      <c r="K143" s="6" t="str">
        <f t="shared" si="16"/>
        <v>642</v>
      </c>
      <c r="L143" s="6" t="s">
        <v>206</v>
      </c>
      <c r="M143" s="4" t="str">
        <f>+VLOOKUP(J143,data1!$A$2:$C$19,2,0)</f>
        <v>Chi phí điện, nước, điện thoại, Internet...</v>
      </c>
      <c r="N143" s="6" t="s">
        <v>210</v>
      </c>
      <c r="O143" s="8" t="s">
        <v>216</v>
      </c>
      <c r="P143" s="6" t="b">
        <f t="shared" si="17"/>
        <v>1</v>
      </c>
      <c r="Q143" s="1">
        <v>1</v>
      </c>
      <c r="R143" s="4" t="str">
        <f>+VLOOKUP(M143,data1!$B$2:$C$19,2,0)</f>
        <v>CP06</v>
      </c>
      <c r="S143" s="8" t="s">
        <v>207</v>
      </c>
    </row>
    <row r="144" spans="1:19" x14ac:dyDescent="0.25">
      <c r="A144" s="66">
        <v>42460</v>
      </c>
      <c r="B144" s="67" t="s">
        <v>13</v>
      </c>
      <c r="C144" s="67" t="s">
        <v>39</v>
      </c>
      <c r="D144" s="2">
        <v>444150</v>
      </c>
      <c r="E144" s="2">
        <v>0</v>
      </c>
      <c r="F144" s="12">
        <f t="shared" si="12"/>
        <v>0.44414999999999999</v>
      </c>
      <c r="G144" s="8">
        <f t="shared" si="13"/>
        <v>3</v>
      </c>
      <c r="H144" s="8">
        <f t="shared" si="14"/>
        <v>2016</v>
      </c>
      <c r="I144" s="3" t="s">
        <v>13</v>
      </c>
      <c r="J144" s="6" t="str">
        <f t="shared" si="15"/>
        <v>6422</v>
      </c>
      <c r="K144" s="6" t="str">
        <f t="shared" si="16"/>
        <v>642</v>
      </c>
      <c r="L144" s="6" t="s">
        <v>206</v>
      </c>
      <c r="M144" s="4" t="str">
        <f>+VLOOKUP(J144,data1!$A$2:$C$19,2,0)</f>
        <v>Chi phí kiểm định hàng hóa</v>
      </c>
      <c r="N144" s="6" t="s">
        <v>210</v>
      </c>
      <c r="O144" s="8" t="s">
        <v>216</v>
      </c>
      <c r="P144" s="6" t="b">
        <f t="shared" si="17"/>
        <v>1</v>
      </c>
      <c r="Q144" s="1">
        <v>1</v>
      </c>
      <c r="R144" s="4" t="str">
        <f>+VLOOKUP(M144,data1!$B$2:$C$19,2,0)</f>
        <v>CP10</v>
      </c>
      <c r="S144" s="8" t="s">
        <v>207</v>
      </c>
    </row>
    <row r="145" spans="1:19" x14ac:dyDescent="0.25">
      <c r="A145" s="66">
        <v>42460</v>
      </c>
      <c r="B145" s="67" t="s">
        <v>10</v>
      </c>
      <c r="C145" s="67" t="s">
        <v>70</v>
      </c>
      <c r="D145" s="2">
        <v>440152.64999999997</v>
      </c>
      <c r="E145" s="2">
        <v>0</v>
      </c>
      <c r="F145" s="12">
        <f t="shared" si="12"/>
        <v>0.44015264999999998</v>
      </c>
      <c r="G145" s="8">
        <f t="shared" si="13"/>
        <v>3</v>
      </c>
      <c r="H145" s="8">
        <f t="shared" si="14"/>
        <v>2016</v>
      </c>
      <c r="I145" s="3" t="s">
        <v>10</v>
      </c>
      <c r="J145" s="6" t="str">
        <f t="shared" si="15"/>
        <v>6429</v>
      </c>
      <c r="K145" s="6" t="str">
        <f t="shared" si="16"/>
        <v>642</v>
      </c>
      <c r="L145" s="6" t="s">
        <v>207</v>
      </c>
      <c r="M145" s="4" t="str">
        <f>+VLOOKUP(J145,data1!$A$2:$C$19,2,0)</f>
        <v>Chi Phí dịch vụ mua ngoài</v>
      </c>
      <c r="N145" s="6" t="s">
        <v>87</v>
      </c>
      <c r="O145" s="8" t="s">
        <v>216</v>
      </c>
      <c r="P145" s="6" t="b">
        <f t="shared" si="17"/>
        <v>1</v>
      </c>
      <c r="Q145" s="1">
        <v>1</v>
      </c>
      <c r="R145" s="4" t="str">
        <f>+VLOOKUP(M145,data1!$B$2:$C$19,2,0)</f>
        <v>CP09</v>
      </c>
      <c r="S145" s="8" t="s">
        <v>207</v>
      </c>
    </row>
    <row r="146" spans="1:19" x14ac:dyDescent="0.25">
      <c r="A146" s="66">
        <v>42460</v>
      </c>
      <c r="B146" s="67" t="s">
        <v>16</v>
      </c>
      <c r="C146" s="67" t="s">
        <v>32</v>
      </c>
      <c r="D146" s="2">
        <v>344438.32500000001</v>
      </c>
      <c r="E146" s="2">
        <v>0</v>
      </c>
      <c r="F146" s="12">
        <f t="shared" si="12"/>
        <v>0.34443832499999999</v>
      </c>
      <c r="G146" s="8">
        <f t="shared" si="13"/>
        <v>3</v>
      </c>
      <c r="H146" s="8">
        <f t="shared" si="14"/>
        <v>2016</v>
      </c>
      <c r="I146" s="3" t="s">
        <v>16</v>
      </c>
      <c r="J146" s="6" t="str">
        <f t="shared" si="15"/>
        <v>6429</v>
      </c>
      <c r="K146" s="6" t="str">
        <f t="shared" si="16"/>
        <v>642</v>
      </c>
      <c r="L146" s="6" t="s">
        <v>206</v>
      </c>
      <c r="M146" s="4" t="str">
        <f>+VLOOKUP(J146,data1!$A$2:$C$19,2,0)</f>
        <v>Chi Phí dịch vụ mua ngoài</v>
      </c>
      <c r="N146" s="6" t="s">
        <v>210</v>
      </c>
      <c r="O146" s="8" t="s">
        <v>216</v>
      </c>
      <c r="P146" s="6" t="b">
        <f t="shared" si="17"/>
        <v>1</v>
      </c>
      <c r="Q146" s="1">
        <v>1</v>
      </c>
      <c r="R146" s="4" t="str">
        <f>+VLOOKUP(M146,data1!$B$2:$C$19,2,0)</f>
        <v>CP09</v>
      </c>
      <c r="S146" s="8" t="s">
        <v>207</v>
      </c>
    </row>
    <row r="147" spans="1:19" x14ac:dyDescent="0.25">
      <c r="A147" s="66">
        <v>42460</v>
      </c>
      <c r="B147" s="67" t="s">
        <v>16</v>
      </c>
      <c r="C147" s="67" t="s">
        <v>60</v>
      </c>
      <c r="D147" s="2">
        <v>53742.150000000009</v>
      </c>
      <c r="E147" s="2">
        <v>0</v>
      </c>
      <c r="F147" s="12">
        <f t="shared" si="12"/>
        <v>5.3742150000000009E-2</v>
      </c>
      <c r="G147" s="8">
        <f t="shared" si="13"/>
        <v>3</v>
      </c>
      <c r="H147" s="8">
        <f t="shared" si="14"/>
        <v>2016</v>
      </c>
      <c r="I147" s="3" t="s">
        <v>16</v>
      </c>
      <c r="J147" s="6" t="str">
        <f t="shared" si="15"/>
        <v>6429</v>
      </c>
      <c r="K147" s="6" t="str">
        <f t="shared" si="16"/>
        <v>642</v>
      </c>
      <c r="L147" s="6" t="s">
        <v>206</v>
      </c>
      <c r="M147" s="4" t="str">
        <f>+VLOOKUP(J147,data1!$A$2:$C$19,2,0)</f>
        <v>Chi Phí dịch vụ mua ngoài</v>
      </c>
      <c r="N147" s="6" t="s">
        <v>210</v>
      </c>
      <c r="O147" s="8" t="s">
        <v>216</v>
      </c>
      <c r="P147" s="6" t="b">
        <f t="shared" si="17"/>
        <v>1</v>
      </c>
      <c r="Q147" s="1">
        <v>1</v>
      </c>
      <c r="R147" s="4" t="str">
        <f>+VLOOKUP(M147,data1!$B$2:$C$19,2,0)</f>
        <v>CP09</v>
      </c>
      <c r="S147" s="8" t="s">
        <v>207</v>
      </c>
    </row>
    <row r="148" spans="1:19" x14ac:dyDescent="0.25">
      <c r="A148" s="66">
        <v>42460</v>
      </c>
      <c r="B148" s="67" t="s">
        <v>10</v>
      </c>
      <c r="C148" s="67" t="s">
        <v>86</v>
      </c>
      <c r="D148" s="2">
        <v>79.946999999999989</v>
      </c>
      <c r="E148" s="2">
        <v>0</v>
      </c>
      <c r="F148" s="12">
        <f t="shared" si="12"/>
        <v>7.9946999999999985E-5</v>
      </c>
      <c r="G148" s="8">
        <f t="shared" si="13"/>
        <v>3</v>
      </c>
      <c r="H148" s="8">
        <f t="shared" si="14"/>
        <v>2016</v>
      </c>
      <c r="I148" s="3" t="s">
        <v>10</v>
      </c>
      <c r="J148" s="6" t="str">
        <f t="shared" si="15"/>
        <v>6429</v>
      </c>
      <c r="K148" s="6" t="str">
        <f t="shared" si="16"/>
        <v>642</v>
      </c>
      <c r="L148" s="6" t="s">
        <v>207</v>
      </c>
      <c r="M148" s="4" t="str">
        <f>+VLOOKUP(J148,data1!$A$2:$C$19,2,0)</f>
        <v>Chi Phí dịch vụ mua ngoài</v>
      </c>
      <c r="N148" s="6" t="s">
        <v>87</v>
      </c>
      <c r="O148" s="8" t="s">
        <v>216</v>
      </c>
      <c r="P148" s="6" t="b">
        <f t="shared" si="17"/>
        <v>1</v>
      </c>
      <c r="Q148" s="1">
        <v>1</v>
      </c>
      <c r="R148" s="4" t="str">
        <f>+VLOOKUP(M148,data1!$B$2:$C$19,2,0)</f>
        <v>CP09</v>
      </c>
      <c r="S148" s="8" t="s">
        <v>207</v>
      </c>
    </row>
    <row r="149" spans="1:19" x14ac:dyDescent="0.25">
      <c r="A149" s="66">
        <v>42490</v>
      </c>
      <c r="B149" s="67" t="s">
        <v>4</v>
      </c>
      <c r="C149" s="67" t="s">
        <v>71</v>
      </c>
      <c r="D149" s="68">
        <v>392070810.71249998</v>
      </c>
      <c r="E149" s="2">
        <v>0</v>
      </c>
      <c r="F149" s="12">
        <f t="shared" si="12"/>
        <v>392.07081071249996</v>
      </c>
      <c r="G149" s="8">
        <f t="shared" si="13"/>
        <v>4</v>
      </c>
      <c r="H149" s="8">
        <f t="shared" si="14"/>
        <v>2016</v>
      </c>
      <c r="I149" s="3" t="s">
        <v>4</v>
      </c>
      <c r="J149" s="6" t="str">
        <f t="shared" si="15"/>
        <v>6421</v>
      </c>
      <c r="K149" s="6" t="str">
        <f t="shared" si="16"/>
        <v>642</v>
      </c>
      <c r="L149" s="6" t="s">
        <v>207</v>
      </c>
      <c r="M149" s="4" t="str">
        <f>+VLOOKUP(J149,data1!$A$2:$C$19,2,0)</f>
        <v>Lương và thưởng</v>
      </c>
      <c r="N149" s="6" t="s">
        <v>87</v>
      </c>
      <c r="O149" s="8" t="s">
        <v>216</v>
      </c>
      <c r="P149" s="6" t="b">
        <f t="shared" si="17"/>
        <v>1</v>
      </c>
      <c r="Q149" s="1">
        <v>2</v>
      </c>
      <c r="R149" s="4" t="str">
        <f>+VLOOKUP(M149,data1!$B$2:$C$19,2,0)</f>
        <v>CP01</v>
      </c>
      <c r="S149" s="8" t="s">
        <v>207</v>
      </c>
    </row>
    <row r="150" spans="1:19" x14ac:dyDescent="0.25">
      <c r="A150" s="66">
        <v>42490</v>
      </c>
      <c r="B150" s="67" t="s">
        <v>12</v>
      </c>
      <c r="C150" s="67" t="s">
        <v>74</v>
      </c>
      <c r="D150" s="68">
        <v>314513970.63749999</v>
      </c>
      <c r="E150" s="2">
        <v>0</v>
      </c>
      <c r="F150" s="12">
        <f t="shared" si="12"/>
        <v>314.51397063749999</v>
      </c>
      <c r="G150" s="8">
        <f t="shared" si="13"/>
        <v>4</v>
      </c>
      <c r="H150" s="8">
        <f t="shared" si="14"/>
        <v>2016</v>
      </c>
      <c r="I150" s="3" t="s">
        <v>12</v>
      </c>
      <c r="J150" s="6" t="str">
        <f t="shared" si="15"/>
        <v>6421</v>
      </c>
      <c r="K150" s="6" t="str">
        <f t="shared" si="16"/>
        <v>642</v>
      </c>
      <c r="L150" s="6" t="s">
        <v>206</v>
      </c>
      <c r="M150" s="4" t="str">
        <f>+VLOOKUP(J150,data1!$A$2:$C$19,2,0)</f>
        <v>Lương và thưởng</v>
      </c>
      <c r="N150" s="6" t="s">
        <v>210</v>
      </c>
      <c r="O150" s="8" t="s">
        <v>216</v>
      </c>
      <c r="P150" s="6" t="b">
        <f t="shared" si="17"/>
        <v>1</v>
      </c>
      <c r="Q150" s="1">
        <v>2</v>
      </c>
      <c r="R150" s="4" t="str">
        <f>+VLOOKUP(M150,data1!$B$2:$C$19,2,0)</f>
        <v>CP01</v>
      </c>
      <c r="S150" s="8" t="s">
        <v>207</v>
      </c>
    </row>
    <row r="151" spans="1:19" x14ac:dyDescent="0.25">
      <c r="A151" s="66">
        <v>42490</v>
      </c>
      <c r="B151" s="67" t="s">
        <v>22</v>
      </c>
      <c r="C151" s="67" t="s">
        <v>38</v>
      </c>
      <c r="D151" s="68">
        <v>104095125</v>
      </c>
      <c r="E151" s="2">
        <v>0</v>
      </c>
      <c r="F151" s="12">
        <f t="shared" si="12"/>
        <v>104.095125</v>
      </c>
      <c r="G151" s="8">
        <f t="shared" si="13"/>
        <v>4</v>
      </c>
      <c r="H151" s="8">
        <f t="shared" si="14"/>
        <v>2016</v>
      </c>
      <c r="I151" s="3" t="s">
        <v>22</v>
      </c>
      <c r="J151" s="6" t="str">
        <f t="shared" si="15"/>
        <v>6427</v>
      </c>
      <c r="K151" s="6" t="str">
        <f t="shared" si="16"/>
        <v>642</v>
      </c>
      <c r="L151" s="6" t="s">
        <v>206</v>
      </c>
      <c r="M151" s="4" t="str">
        <f>+VLOOKUP(J151,data1!$A$2:$C$19,2,0)</f>
        <v>Chi phí thuê cửa hàng, văn phòng</v>
      </c>
      <c r="N151" s="6" t="s">
        <v>210</v>
      </c>
      <c r="O151" s="8" t="s">
        <v>216</v>
      </c>
      <c r="P151" s="6" t="b">
        <f t="shared" si="17"/>
        <v>1</v>
      </c>
      <c r="Q151" s="1">
        <v>2</v>
      </c>
      <c r="R151" s="4" t="str">
        <f>+VLOOKUP(M151,data1!$B$2:$C$19,2,0)</f>
        <v>CP07</v>
      </c>
      <c r="S151" s="8" t="s">
        <v>207</v>
      </c>
    </row>
    <row r="152" spans="1:19" x14ac:dyDescent="0.25">
      <c r="A152" s="66">
        <v>42490</v>
      </c>
      <c r="B152" s="67" t="s">
        <v>186</v>
      </c>
      <c r="C152" s="67" t="s">
        <v>33</v>
      </c>
      <c r="D152" s="68">
        <v>101908687.5</v>
      </c>
      <c r="E152" s="2">
        <v>0</v>
      </c>
      <c r="F152" s="12">
        <f t="shared" si="12"/>
        <v>101.9086875</v>
      </c>
      <c r="G152" s="8">
        <f t="shared" si="13"/>
        <v>4</v>
      </c>
      <c r="H152" s="8">
        <f t="shared" si="14"/>
        <v>2016</v>
      </c>
      <c r="I152" s="3" t="s">
        <v>186</v>
      </c>
      <c r="J152" s="6" t="str">
        <f t="shared" si="15"/>
        <v>6421</v>
      </c>
      <c r="K152" s="6" t="str">
        <f t="shared" si="16"/>
        <v>642</v>
      </c>
      <c r="L152" s="6" t="s">
        <v>208</v>
      </c>
      <c r="M152" s="4" t="str">
        <f>+VLOOKUP(J152,data1!$A$2:$C$19,2,0)</f>
        <v>Lương và thưởng</v>
      </c>
      <c r="N152" s="6" t="s">
        <v>211</v>
      </c>
      <c r="O152" s="8" t="s">
        <v>216</v>
      </c>
      <c r="P152" s="6" t="b">
        <f t="shared" si="17"/>
        <v>1</v>
      </c>
      <c r="Q152" s="1">
        <v>2</v>
      </c>
      <c r="R152" s="4" t="str">
        <f>+VLOOKUP(M152,data1!$B$2:$C$19,2,0)</f>
        <v>CP01</v>
      </c>
      <c r="S152" s="8" t="s">
        <v>207</v>
      </c>
    </row>
    <row r="153" spans="1:19" x14ac:dyDescent="0.25">
      <c r="A153" s="66">
        <v>42490</v>
      </c>
      <c r="B153" s="67" t="s">
        <v>84</v>
      </c>
      <c r="C153" s="67" t="s">
        <v>43</v>
      </c>
      <c r="D153" s="68">
        <v>92905481.25</v>
      </c>
      <c r="E153" s="2">
        <v>0</v>
      </c>
      <c r="F153" s="12">
        <f t="shared" si="12"/>
        <v>92.905481249999994</v>
      </c>
      <c r="G153" s="8">
        <f t="shared" si="13"/>
        <v>4</v>
      </c>
      <c r="H153" s="8">
        <f t="shared" si="14"/>
        <v>2016</v>
      </c>
      <c r="I153" s="3" t="s">
        <v>84</v>
      </c>
      <c r="J153" s="6" t="str">
        <f t="shared" si="15"/>
        <v>6427</v>
      </c>
      <c r="K153" s="6" t="str">
        <f t="shared" si="16"/>
        <v>642</v>
      </c>
      <c r="L153" s="6" t="s">
        <v>207</v>
      </c>
      <c r="M153" s="4" t="str">
        <f>+VLOOKUP(J153,data1!$A$2:$C$19,2,0)</f>
        <v>Chi phí thuê cửa hàng, văn phòng</v>
      </c>
      <c r="N153" s="6" t="s">
        <v>87</v>
      </c>
      <c r="O153" s="8" t="s">
        <v>216</v>
      </c>
      <c r="P153" s="6" t="b">
        <f t="shared" si="17"/>
        <v>1</v>
      </c>
      <c r="Q153" s="1">
        <v>2</v>
      </c>
      <c r="R153" s="4" t="str">
        <f>+VLOOKUP(M153,data1!$B$2:$C$19,2,0)</f>
        <v>CP07</v>
      </c>
      <c r="S153" s="8" t="s">
        <v>207</v>
      </c>
    </row>
    <row r="154" spans="1:19" x14ac:dyDescent="0.25">
      <c r="A154" s="66">
        <v>42490</v>
      </c>
      <c r="B154" s="67" t="s">
        <v>6</v>
      </c>
      <c r="C154" s="67" t="s">
        <v>51</v>
      </c>
      <c r="D154" s="68">
        <v>85751646.637499988</v>
      </c>
      <c r="E154" s="2">
        <v>0</v>
      </c>
      <c r="F154" s="12">
        <f t="shared" si="12"/>
        <v>85.751646637499988</v>
      </c>
      <c r="G154" s="8">
        <f t="shared" si="13"/>
        <v>4</v>
      </c>
      <c r="H154" s="8">
        <f t="shared" si="14"/>
        <v>2016</v>
      </c>
      <c r="I154" s="3" t="s">
        <v>6</v>
      </c>
      <c r="J154" s="6" t="str">
        <f t="shared" si="15"/>
        <v>6423</v>
      </c>
      <c r="K154" s="6" t="str">
        <f t="shared" si="16"/>
        <v>642</v>
      </c>
      <c r="L154" s="6" t="s">
        <v>207</v>
      </c>
      <c r="M154" s="4" t="str">
        <f>+VLOOKUP(J154,data1!$A$2:$C$19,2,0)</f>
        <v>Chi phí công cụ, dụng cụ</v>
      </c>
      <c r="N154" s="6" t="s">
        <v>87</v>
      </c>
      <c r="O154" s="8" t="s">
        <v>216</v>
      </c>
      <c r="P154" s="6" t="b">
        <f t="shared" si="17"/>
        <v>1</v>
      </c>
      <c r="Q154" s="1">
        <v>2</v>
      </c>
      <c r="R154" s="4" t="str">
        <f>+VLOOKUP(M154,data1!$B$2:$C$19,2,0)</f>
        <v>CP03</v>
      </c>
      <c r="S154" s="8" t="s">
        <v>207</v>
      </c>
    </row>
    <row r="155" spans="1:19" x14ac:dyDescent="0.25">
      <c r="A155" s="66">
        <v>42490</v>
      </c>
      <c r="B155" s="67" t="s">
        <v>7</v>
      </c>
      <c r="C155" s="67" t="s">
        <v>34</v>
      </c>
      <c r="D155" s="68">
        <v>82611140.962499991</v>
      </c>
      <c r="E155" s="2">
        <v>0</v>
      </c>
      <c r="F155" s="12">
        <f t="shared" si="12"/>
        <v>82.611140962499988</v>
      </c>
      <c r="G155" s="8">
        <f t="shared" si="13"/>
        <v>4</v>
      </c>
      <c r="H155" s="8">
        <f t="shared" si="14"/>
        <v>2016</v>
      </c>
      <c r="I155" s="3" t="s">
        <v>7</v>
      </c>
      <c r="J155" s="6" t="str">
        <f t="shared" si="15"/>
        <v>6425</v>
      </c>
      <c r="K155" s="6" t="str">
        <f t="shared" si="16"/>
        <v>642</v>
      </c>
      <c r="L155" s="6" t="s">
        <v>207</v>
      </c>
      <c r="M155" s="4" t="str">
        <f>+VLOOKUP(J155,data1!$A$2:$C$19,2,0)</f>
        <v>Chi phí Marketing</v>
      </c>
      <c r="N155" s="6" t="s">
        <v>87</v>
      </c>
      <c r="O155" s="8" t="s">
        <v>216</v>
      </c>
      <c r="P155" s="6" t="b">
        <f t="shared" si="17"/>
        <v>1</v>
      </c>
      <c r="Q155" s="1">
        <v>2</v>
      </c>
      <c r="R155" s="4" t="str">
        <f>+VLOOKUP(M155,data1!$B$2:$C$19,2,0)</f>
        <v>CP05</v>
      </c>
      <c r="S155" s="8" t="s">
        <v>207</v>
      </c>
    </row>
    <row r="156" spans="1:19" x14ac:dyDescent="0.25">
      <c r="A156" s="66">
        <v>42490</v>
      </c>
      <c r="B156" s="67" t="s">
        <v>189</v>
      </c>
      <c r="C156" s="67" t="s">
        <v>43</v>
      </c>
      <c r="D156" s="68">
        <v>59976956.249999985</v>
      </c>
      <c r="E156" s="2">
        <v>0</v>
      </c>
      <c r="F156" s="12">
        <f t="shared" si="12"/>
        <v>59.976956249999986</v>
      </c>
      <c r="G156" s="8">
        <f t="shared" si="13"/>
        <v>4</v>
      </c>
      <c r="H156" s="8">
        <f t="shared" si="14"/>
        <v>2016</v>
      </c>
      <c r="I156" s="3" t="s">
        <v>189</v>
      </c>
      <c r="J156" s="6" t="str">
        <f t="shared" si="15"/>
        <v>6427</v>
      </c>
      <c r="K156" s="6" t="str">
        <f t="shared" si="16"/>
        <v>642</v>
      </c>
      <c r="L156" s="6" t="s">
        <v>208</v>
      </c>
      <c r="M156" s="4" t="str">
        <f>+VLOOKUP(J156,data1!$A$2:$C$19,2,0)</f>
        <v>Chi phí thuê cửa hàng, văn phòng</v>
      </c>
      <c r="N156" s="6" t="s">
        <v>211</v>
      </c>
      <c r="O156" s="8" t="s">
        <v>216</v>
      </c>
      <c r="P156" s="6" t="b">
        <f t="shared" si="17"/>
        <v>1</v>
      </c>
      <c r="Q156" s="1">
        <v>2</v>
      </c>
      <c r="R156" s="4" t="str">
        <f>+VLOOKUP(M156,data1!$B$2:$C$19,2,0)</f>
        <v>CP07</v>
      </c>
      <c r="S156" s="8" t="s">
        <v>207</v>
      </c>
    </row>
    <row r="157" spans="1:19" x14ac:dyDescent="0.25">
      <c r="A157" s="66">
        <v>42490</v>
      </c>
      <c r="B157" s="67" t="s">
        <v>10</v>
      </c>
      <c r="C157" s="67" t="s">
        <v>51</v>
      </c>
      <c r="D157" s="68">
        <v>48720469.612499997</v>
      </c>
      <c r="E157" s="2">
        <v>0</v>
      </c>
      <c r="F157" s="12">
        <f t="shared" si="12"/>
        <v>48.720469612499997</v>
      </c>
      <c r="G157" s="8">
        <f t="shared" si="13"/>
        <v>4</v>
      </c>
      <c r="H157" s="8">
        <f t="shared" si="14"/>
        <v>2016</v>
      </c>
      <c r="I157" s="3" t="s">
        <v>10</v>
      </c>
      <c r="J157" s="6" t="str">
        <f t="shared" si="15"/>
        <v>6429</v>
      </c>
      <c r="K157" s="6" t="str">
        <f t="shared" si="16"/>
        <v>642</v>
      </c>
      <c r="L157" s="6" t="s">
        <v>207</v>
      </c>
      <c r="M157" s="4" t="str">
        <f>+VLOOKUP(J157,data1!$A$2:$C$19,2,0)</f>
        <v>Chi Phí dịch vụ mua ngoài</v>
      </c>
      <c r="N157" s="6" t="s">
        <v>87</v>
      </c>
      <c r="O157" s="8" t="s">
        <v>216</v>
      </c>
      <c r="P157" s="6" t="b">
        <f t="shared" si="17"/>
        <v>1</v>
      </c>
      <c r="Q157" s="1">
        <v>2</v>
      </c>
      <c r="R157" s="4" t="str">
        <f>+VLOOKUP(M157,data1!$B$2:$C$19,2,0)</f>
        <v>CP09</v>
      </c>
      <c r="S157" s="8" t="s">
        <v>207</v>
      </c>
    </row>
    <row r="158" spans="1:19" x14ac:dyDescent="0.25">
      <c r="A158" s="66">
        <v>42490</v>
      </c>
      <c r="B158" s="67" t="s">
        <v>80</v>
      </c>
      <c r="C158" s="67" t="s">
        <v>31</v>
      </c>
      <c r="D158" s="68">
        <v>46833778.462499999</v>
      </c>
      <c r="E158" s="2">
        <v>0</v>
      </c>
      <c r="F158" s="12">
        <f t="shared" si="12"/>
        <v>46.8337784625</v>
      </c>
      <c r="G158" s="8">
        <f t="shared" si="13"/>
        <v>4</v>
      </c>
      <c r="H158" s="8">
        <f t="shared" si="14"/>
        <v>2016</v>
      </c>
      <c r="I158" s="3" t="s">
        <v>80</v>
      </c>
      <c r="J158" s="6" t="str">
        <f t="shared" si="15"/>
        <v>6425</v>
      </c>
      <c r="K158" s="6" t="str">
        <f t="shared" si="16"/>
        <v>642</v>
      </c>
      <c r="L158" s="6" t="s">
        <v>206</v>
      </c>
      <c r="M158" s="4" t="str">
        <f>+VLOOKUP(J158,data1!$A$2:$C$19,2,0)</f>
        <v>Chi phí Marketing</v>
      </c>
      <c r="N158" s="6" t="s">
        <v>210</v>
      </c>
      <c r="O158" s="8" t="s">
        <v>216</v>
      </c>
      <c r="P158" s="6" t="b">
        <f t="shared" si="17"/>
        <v>1</v>
      </c>
      <c r="Q158" s="1">
        <v>2</v>
      </c>
      <c r="R158" s="4" t="str">
        <f>+VLOOKUP(M158,data1!$B$2:$C$19,2,0)</f>
        <v>CP05</v>
      </c>
      <c r="S158" s="8" t="s">
        <v>207</v>
      </c>
    </row>
    <row r="159" spans="1:19" ht="30" x14ac:dyDescent="0.25">
      <c r="A159" s="66">
        <v>42490</v>
      </c>
      <c r="B159" s="67" t="s">
        <v>8</v>
      </c>
      <c r="C159" s="67" t="s">
        <v>43</v>
      </c>
      <c r="D159" s="68">
        <v>46450800</v>
      </c>
      <c r="E159" s="2">
        <v>0</v>
      </c>
      <c r="F159" s="12">
        <f t="shared" si="12"/>
        <v>46.450800000000001</v>
      </c>
      <c r="G159" s="8">
        <f t="shared" si="13"/>
        <v>4</v>
      </c>
      <c r="H159" s="8">
        <f t="shared" si="14"/>
        <v>2016</v>
      </c>
      <c r="I159" s="3" t="s">
        <v>8</v>
      </c>
      <c r="J159" s="6" t="str">
        <f t="shared" si="15"/>
        <v>6426</v>
      </c>
      <c r="K159" s="6" t="str">
        <f t="shared" si="16"/>
        <v>642</v>
      </c>
      <c r="L159" s="6" t="s">
        <v>207</v>
      </c>
      <c r="M159" s="4" t="str">
        <f>+VLOOKUP(J159,data1!$A$2:$C$19,2,0)</f>
        <v>Chi phí điện, nước, điện thoại, Internet...</v>
      </c>
      <c r="N159" s="6" t="s">
        <v>87</v>
      </c>
      <c r="O159" s="8" t="s">
        <v>216</v>
      </c>
      <c r="P159" s="6" t="b">
        <f t="shared" si="17"/>
        <v>1</v>
      </c>
      <c r="Q159" s="1">
        <v>2</v>
      </c>
      <c r="R159" s="4" t="str">
        <f>+VLOOKUP(M159,data1!$B$2:$C$19,2,0)</f>
        <v>CP06</v>
      </c>
      <c r="S159" s="8" t="s">
        <v>207</v>
      </c>
    </row>
    <row r="160" spans="1:19" x14ac:dyDescent="0.25">
      <c r="A160" s="66">
        <v>42490</v>
      </c>
      <c r="B160" s="67" t="s">
        <v>10</v>
      </c>
      <c r="C160" s="67" t="s">
        <v>43</v>
      </c>
      <c r="D160" s="68">
        <v>43372554.75</v>
      </c>
      <c r="E160" s="2">
        <v>0</v>
      </c>
      <c r="F160" s="12">
        <f t="shared" si="12"/>
        <v>43.372554749999999</v>
      </c>
      <c r="G160" s="8">
        <f t="shared" si="13"/>
        <v>4</v>
      </c>
      <c r="H160" s="8">
        <f t="shared" si="14"/>
        <v>2016</v>
      </c>
      <c r="I160" s="3" t="s">
        <v>10</v>
      </c>
      <c r="J160" s="6" t="str">
        <f t="shared" si="15"/>
        <v>6429</v>
      </c>
      <c r="K160" s="6" t="str">
        <f t="shared" si="16"/>
        <v>642</v>
      </c>
      <c r="L160" s="6" t="s">
        <v>207</v>
      </c>
      <c r="M160" s="4" t="str">
        <f>+VLOOKUP(J160,data1!$A$2:$C$19,2,0)</f>
        <v>Chi Phí dịch vụ mua ngoài</v>
      </c>
      <c r="N160" s="6" t="s">
        <v>87</v>
      </c>
      <c r="O160" s="8" t="s">
        <v>216</v>
      </c>
      <c r="P160" s="6" t="b">
        <f t="shared" si="17"/>
        <v>1</v>
      </c>
      <c r="Q160" s="1">
        <v>2</v>
      </c>
      <c r="R160" s="4" t="str">
        <f>+VLOOKUP(M160,data1!$B$2:$C$19,2,0)</f>
        <v>CP09</v>
      </c>
      <c r="S160" s="8" t="s">
        <v>207</v>
      </c>
    </row>
    <row r="161" spans="1:19" x14ac:dyDescent="0.25">
      <c r="A161" s="66">
        <v>42490</v>
      </c>
      <c r="B161" s="67" t="s">
        <v>15</v>
      </c>
      <c r="C161" s="67" t="s">
        <v>39</v>
      </c>
      <c r="D161" s="68">
        <v>41586300</v>
      </c>
      <c r="E161" s="2">
        <v>0</v>
      </c>
      <c r="F161" s="12">
        <f t="shared" si="12"/>
        <v>41.586300000000001</v>
      </c>
      <c r="G161" s="8">
        <f t="shared" si="13"/>
        <v>4</v>
      </c>
      <c r="H161" s="8">
        <f t="shared" si="14"/>
        <v>2016</v>
      </c>
      <c r="I161" s="3" t="s">
        <v>15</v>
      </c>
      <c r="J161" s="6" t="str">
        <f t="shared" si="15"/>
        <v>6428</v>
      </c>
      <c r="K161" s="6" t="str">
        <f t="shared" si="16"/>
        <v>642</v>
      </c>
      <c r="L161" s="6" t="s">
        <v>206</v>
      </c>
      <c r="M161" s="4" t="str">
        <f>+VLOOKUP(J161,data1!$A$2:$C$19,2,0)</f>
        <v>Công tác phí và tiếp khách</v>
      </c>
      <c r="N161" s="6" t="s">
        <v>210</v>
      </c>
      <c r="O161" s="8" t="s">
        <v>216</v>
      </c>
      <c r="P161" s="6" t="b">
        <f t="shared" si="17"/>
        <v>1</v>
      </c>
      <c r="Q161" s="1">
        <v>2</v>
      </c>
      <c r="R161" s="4" t="str">
        <f>+VLOOKUP(M161,data1!$B$2:$C$19,2,0)</f>
        <v>CP11</v>
      </c>
      <c r="S161" s="8" t="s">
        <v>207</v>
      </c>
    </row>
    <row r="162" spans="1:19" x14ac:dyDescent="0.25">
      <c r="A162" s="66">
        <v>42490</v>
      </c>
      <c r="B162" s="67" t="s">
        <v>6</v>
      </c>
      <c r="C162" s="67" t="s">
        <v>33</v>
      </c>
      <c r="D162" s="68">
        <v>39133350</v>
      </c>
      <c r="E162" s="2">
        <v>0</v>
      </c>
      <c r="F162" s="12">
        <f t="shared" si="12"/>
        <v>39.13335</v>
      </c>
      <c r="G162" s="8">
        <f t="shared" si="13"/>
        <v>4</v>
      </c>
      <c r="H162" s="8">
        <f t="shared" si="14"/>
        <v>2016</v>
      </c>
      <c r="I162" s="3" t="s">
        <v>6</v>
      </c>
      <c r="J162" s="6" t="str">
        <f t="shared" si="15"/>
        <v>6423</v>
      </c>
      <c r="K162" s="6" t="str">
        <f t="shared" si="16"/>
        <v>642</v>
      </c>
      <c r="L162" s="6" t="s">
        <v>207</v>
      </c>
      <c r="M162" s="4" t="str">
        <f>+VLOOKUP(J162,data1!$A$2:$C$19,2,0)</f>
        <v>Chi phí công cụ, dụng cụ</v>
      </c>
      <c r="N162" s="6" t="s">
        <v>87</v>
      </c>
      <c r="O162" s="8" t="s">
        <v>216</v>
      </c>
      <c r="P162" s="6" t="b">
        <f t="shared" si="17"/>
        <v>1</v>
      </c>
      <c r="Q162" s="1">
        <v>2</v>
      </c>
      <c r="R162" s="4" t="str">
        <f>+VLOOKUP(M162,data1!$B$2:$C$19,2,0)</f>
        <v>CP03</v>
      </c>
      <c r="S162" s="8" t="s">
        <v>207</v>
      </c>
    </row>
    <row r="163" spans="1:19" x14ac:dyDescent="0.25">
      <c r="A163" s="66">
        <v>42490</v>
      </c>
      <c r="B163" s="67" t="s">
        <v>6</v>
      </c>
      <c r="C163" s="67" t="s">
        <v>50</v>
      </c>
      <c r="D163" s="68">
        <v>38543081.737499997</v>
      </c>
      <c r="E163" s="2">
        <v>0</v>
      </c>
      <c r="F163" s="12">
        <f t="shared" si="12"/>
        <v>38.543081737499996</v>
      </c>
      <c r="G163" s="8">
        <f t="shared" si="13"/>
        <v>4</v>
      </c>
      <c r="H163" s="8">
        <f t="shared" si="14"/>
        <v>2016</v>
      </c>
      <c r="I163" s="3" t="s">
        <v>6</v>
      </c>
      <c r="J163" s="6" t="str">
        <f t="shared" si="15"/>
        <v>6423</v>
      </c>
      <c r="K163" s="6" t="str">
        <f t="shared" si="16"/>
        <v>642</v>
      </c>
      <c r="L163" s="6" t="s">
        <v>207</v>
      </c>
      <c r="M163" s="4" t="str">
        <f>+VLOOKUP(J163,data1!$A$2:$C$19,2,0)</f>
        <v>Chi phí công cụ, dụng cụ</v>
      </c>
      <c r="N163" s="6" t="s">
        <v>87</v>
      </c>
      <c r="O163" s="8" t="s">
        <v>216</v>
      </c>
      <c r="P163" s="6" t="b">
        <f t="shared" si="17"/>
        <v>1</v>
      </c>
      <c r="Q163" s="1">
        <v>2</v>
      </c>
      <c r="R163" s="4" t="str">
        <f>+VLOOKUP(M163,data1!$B$2:$C$19,2,0)</f>
        <v>CP03</v>
      </c>
      <c r="S163" s="8" t="s">
        <v>207</v>
      </c>
    </row>
    <row r="164" spans="1:19" x14ac:dyDescent="0.25">
      <c r="A164" s="66">
        <v>42490</v>
      </c>
      <c r="B164" s="67" t="s">
        <v>80</v>
      </c>
      <c r="C164" s="67" t="s">
        <v>32</v>
      </c>
      <c r="D164" s="68">
        <v>35777362.499999993</v>
      </c>
      <c r="E164" s="2">
        <v>0</v>
      </c>
      <c r="F164" s="12">
        <f t="shared" si="12"/>
        <v>35.777362499999995</v>
      </c>
      <c r="G164" s="8">
        <f t="shared" si="13"/>
        <v>4</v>
      </c>
      <c r="H164" s="8">
        <f t="shared" si="14"/>
        <v>2016</v>
      </c>
      <c r="I164" s="3" t="s">
        <v>80</v>
      </c>
      <c r="J164" s="6" t="str">
        <f t="shared" si="15"/>
        <v>6425</v>
      </c>
      <c r="K164" s="6" t="str">
        <f t="shared" si="16"/>
        <v>642</v>
      </c>
      <c r="L164" s="6" t="s">
        <v>206</v>
      </c>
      <c r="M164" s="4" t="str">
        <f>+VLOOKUP(J164,data1!$A$2:$C$19,2,0)</f>
        <v>Chi phí Marketing</v>
      </c>
      <c r="N164" s="6" t="s">
        <v>210</v>
      </c>
      <c r="O164" s="8" t="s">
        <v>216</v>
      </c>
      <c r="P164" s="6" t="b">
        <f t="shared" si="17"/>
        <v>1</v>
      </c>
      <c r="Q164" s="1">
        <v>2</v>
      </c>
      <c r="R164" s="4" t="str">
        <f>+VLOOKUP(M164,data1!$B$2:$C$19,2,0)</f>
        <v>CP05</v>
      </c>
      <c r="S164" s="8" t="s">
        <v>207</v>
      </c>
    </row>
    <row r="165" spans="1:19" x14ac:dyDescent="0.25">
      <c r="A165" s="66">
        <v>42490</v>
      </c>
      <c r="B165" s="67" t="s">
        <v>185</v>
      </c>
      <c r="C165" s="67" t="s">
        <v>37</v>
      </c>
      <c r="D165" s="68">
        <v>33919822.124999993</v>
      </c>
      <c r="E165" s="2">
        <v>0</v>
      </c>
      <c r="F165" s="12">
        <f t="shared" si="12"/>
        <v>33.919822124999996</v>
      </c>
      <c r="G165" s="8">
        <f t="shared" si="13"/>
        <v>4</v>
      </c>
      <c r="H165" s="8">
        <f t="shared" si="14"/>
        <v>2016</v>
      </c>
      <c r="I165" s="3" t="s">
        <v>185</v>
      </c>
      <c r="J165" s="6" t="str">
        <f t="shared" si="15"/>
        <v>6423</v>
      </c>
      <c r="K165" s="6" t="str">
        <f t="shared" si="16"/>
        <v>642</v>
      </c>
      <c r="L165" s="6" t="s">
        <v>206</v>
      </c>
      <c r="M165" s="4" t="str">
        <f>+VLOOKUP(J165,data1!$A$2:$C$19,2,0)</f>
        <v>Chi phí công cụ, dụng cụ</v>
      </c>
      <c r="N165" s="6" t="s">
        <v>210</v>
      </c>
      <c r="O165" s="8" t="s">
        <v>216</v>
      </c>
      <c r="P165" s="6" t="b">
        <f t="shared" si="17"/>
        <v>1</v>
      </c>
      <c r="Q165" s="1">
        <v>2</v>
      </c>
      <c r="R165" s="4" t="str">
        <f>+VLOOKUP(M165,data1!$B$2:$C$19,2,0)</f>
        <v>CP03</v>
      </c>
      <c r="S165" s="8" t="s">
        <v>207</v>
      </c>
    </row>
    <row r="166" spans="1:19" x14ac:dyDescent="0.25">
      <c r="A166" s="66">
        <v>42490</v>
      </c>
      <c r="B166" s="67" t="s">
        <v>80</v>
      </c>
      <c r="C166" s="67" t="s">
        <v>38</v>
      </c>
      <c r="D166" s="68">
        <v>29150342.887499996</v>
      </c>
      <c r="E166" s="2">
        <v>0</v>
      </c>
      <c r="F166" s="12">
        <f t="shared" si="12"/>
        <v>29.150342887499995</v>
      </c>
      <c r="G166" s="8">
        <f t="shared" si="13"/>
        <v>4</v>
      </c>
      <c r="H166" s="8">
        <f t="shared" si="14"/>
        <v>2016</v>
      </c>
      <c r="I166" s="3" t="s">
        <v>80</v>
      </c>
      <c r="J166" s="6" t="str">
        <f t="shared" si="15"/>
        <v>6425</v>
      </c>
      <c r="K166" s="6" t="str">
        <f t="shared" si="16"/>
        <v>642</v>
      </c>
      <c r="L166" s="6" t="s">
        <v>206</v>
      </c>
      <c r="M166" s="4" t="str">
        <f>+VLOOKUP(J166,data1!$A$2:$C$19,2,0)</f>
        <v>Chi phí Marketing</v>
      </c>
      <c r="N166" s="6" t="s">
        <v>210</v>
      </c>
      <c r="O166" s="8" t="s">
        <v>216</v>
      </c>
      <c r="P166" s="6" t="b">
        <f t="shared" si="17"/>
        <v>1</v>
      </c>
      <c r="Q166" s="1">
        <v>2</v>
      </c>
      <c r="R166" s="4" t="str">
        <f>+VLOOKUP(M166,data1!$B$2:$C$19,2,0)</f>
        <v>CP05</v>
      </c>
      <c r="S166" s="8" t="s">
        <v>207</v>
      </c>
    </row>
    <row r="167" spans="1:19" x14ac:dyDescent="0.25">
      <c r="A167" s="66">
        <v>42490</v>
      </c>
      <c r="B167" s="67" t="s">
        <v>9</v>
      </c>
      <c r="C167" s="67" t="s">
        <v>43</v>
      </c>
      <c r="D167" s="68">
        <v>25587787.5</v>
      </c>
      <c r="E167" s="2">
        <v>0</v>
      </c>
      <c r="F167" s="12">
        <f t="shared" si="12"/>
        <v>25.587787500000001</v>
      </c>
      <c r="G167" s="8">
        <f t="shared" si="13"/>
        <v>4</v>
      </c>
      <c r="H167" s="8">
        <f t="shared" si="14"/>
        <v>2016</v>
      </c>
      <c r="I167" s="3" t="s">
        <v>9</v>
      </c>
      <c r="J167" s="6" t="str">
        <f t="shared" si="15"/>
        <v>6428</v>
      </c>
      <c r="K167" s="6" t="str">
        <f t="shared" si="16"/>
        <v>642</v>
      </c>
      <c r="L167" s="6" t="s">
        <v>207</v>
      </c>
      <c r="M167" s="4" t="str">
        <f>+VLOOKUP(J167,data1!$A$2:$C$19,2,0)</f>
        <v>Công tác phí và tiếp khách</v>
      </c>
      <c r="N167" s="6" t="s">
        <v>87</v>
      </c>
      <c r="O167" s="8" t="s">
        <v>216</v>
      </c>
      <c r="P167" s="6" t="b">
        <f t="shared" si="17"/>
        <v>1</v>
      </c>
      <c r="Q167" s="1">
        <v>2</v>
      </c>
      <c r="R167" s="4" t="str">
        <f>+VLOOKUP(M167,data1!$B$2:$C$19,2,0)</f>
        <v>CP11</v>
      </c>
      <c r="S167" s="8" t="s">
        <v>207</v>
      </c>
    </row>
    <row r="168" spans="1:19" x14ac:dyDescent="0.25">
      <c r="A168" s="66">
        <v>42490</v>
      </c>
      <c r="B168" s="67" t="s">
        <v>185</v>
      </c>
      <c r="C168" s="67" t="s">
        <v>38</v>
      </c>
      <c r="D168" s="68">
        <v>21562499.137499999</v>
      </c>
      <c r="E168" s="2">
        <v>0</v>
      </c>
      <c r="F168" s="12">
        <f t="shared" si="12"/>
        <v>21.562499137499998</v>
      </c>
      <c r="G168" s="8">
        <f t="shared" si="13"/>
        <v>4</v>
      </c>
      <c r="H168" s="8">
        <f t="shared" si="14"/>
        <v>2016</v>
      </c>
      <c r="I168" s="3" t="s">
        <v>185</v>
      </c>
      <c r="J168" s="6" t="str">
        <f t="shared" si="15"/>
        <v>6423</v>
      </c>
      <c r="K168" s="6" t="str">
        <f t="shared" si="16"/>
        <v>642</v>
      </c>
      <c r="L168" s="6" t="s">
        <v>206</v>
      </c>
      <c r="M168" s="4" t="str">
        <f>+VLOOKUP(J168,data1!$A$2:$C$19,2,0)</f>
        <v>Chi phí công cụ, dụng cụ</v>
      </c>
      <c r="N168" s="6" t="s">
        <v>210</v>
      </c>
      <c r="O168" s="8" t="s">
        <v>216</v>
      </c>
      <c r="P168" s="6" t="b">
        <f t="shared" si="17"/>
        <v>1</v>
      </c>
      <c r="Q168" s="1">
        <v>2</v>
      </c>
      <c r="R168" s="4" t="str">
        <f>+VLOOKUP(M168,data1!$B$2:$C$19,2,0)</f>
        <v>CP03</v>
      </c>
      <c r="S168" s="8" t="s">
        <v>207</v>
      </c>
    </row>
    <row r="169" spans="1:19" x14ac:dyDescent="0.25">
      <c r="A169" s="66">
        <v>42490</v>
      </c>
      <c r="B169" s="67" t="s">
        <v>183</v>
      </c>
      <c r="C169" s="67" t="s">
        <v>79</v>
      </c>
      <c r="D169" s="68">
        <v>19919007.112499997</v>
      </c>
      <c r="E169" s="2">
        <v>0</v>
      </c>
      <c r="F169" s="12">
        <f t="shared" si="12"/>
        <v>19.919007112499997</v>
      </c>
      <c r="G169" s="8">
        <f t="shared" si="13"/>
        <v>4</v>
      </c>
      <c r="H169" s="8">
        <f t="shared" si="14"/>
        <v>2016</v>
      </c>
      <c r="I169" s="3" t="s">
        <v>183</v>
      </c>
      <c r="J169" s="6" t="str">
        <f t="shared" si="15"/>
        <v>6424</v>
      </c>
      <c r="K169" s="6" t="str">
        <f t="shared" si="16"/>
        <v>642</v>
      </c>
      <c r="L169" s="6" t="s">
        <v>208</v>
      </c>
      <c r="M169" s="4" t="str">
        <f>+VLOOKUP(J169,data1!$A$2:$C$19,2,0)</f>
        <v>Chi phí khấu hao TSCĐ</v>
      </c>
      <c r="N169" s="6" t="s">
        <v>211</v>
      </c>
      <c r="O169" s="8" t="s">
        <v>216</v>
      </c>
      <c r="P169" s="6" t="b">
        <f t="shared" si="17"/>
        <v>1</v>
      </c>
      <c r="Q169" s="1">
        <v>2</v>
      </c>
      <c r="R169" s="4" t="str">
        <f>+VLOOKUP(M169,data1!$B$2:$C$19,2,0)</f>
        <v>CP04</v>
      </c>
      <c r="S169" s="8" t="s">
        <v>207</v>
      </c>
    </row>
    <row r="170" spans="1:19" x14ac:dyDescent="0.25">
      <c r="A170" s="66">
        <v>42490</v>
      </c>
      <c r="B170" s="67" t="s">
        <v>10</v>
      </c>
      <c r="C170" s="67" t="s">
        <v>33</v>
      </c>
      <c r="D170" s="68">
        <v>19665000</v>
      </c>
      <c r="E170" s="2">
        <v>0</v>
      </c>
      <c r="F170" s="12">
        <f t="shared" si="12"/>
        <v>19.664999999999999</v>
      </c>
      <c r="G170" s="8">
        <f t="shared" si="13"/>
        <v>4</v>
      </c>
      <c r="H170" s="8">
        <f t="shared" si="14"/>
        <v>2016</v>
      </c>
      <c r="I170" s="3" t="s">
        <v>10</v>
      </c>
      <c r="J170" s="6" t="str">
        <f t="shared" si="15"/>
        <v>6429</v>
      </c>
      <c r="K170" s="6" t="str">
        <f t="shared" si="16"/>
        <v>642</v>
      </c>
      <c r="L170" s="6" t="s">
        <v>207</v>
      </c>
      <c r="M170" s="4" t="str">
        <f>+VLOOKUP(J170,data1!$A$2:$C$19,2,0)</f>
        <v>Chi Phí dịch vụ mua ngoài</v>
      </c>
      <c r="N170" s="6" t="s">
        <v>87</v>
      </c>
      <c r="O170" s="8" t="s">
        <v>216</v>
      </c>
      <c r="P170" s="6" t="b">
        <f t="shared" si="17"/>
        <v>1</v>
      </c>
      <c r="Q170" s="1">
        <v>2</v>
      </c>
      <c r="R170" s="4" t="str">
        <f>+VLOOKUP(M170,data1!$B$2:$C$19,2,0)</f>
        <v>CP09</v>
      </c>
      <c r="S170" s="8" t="s">
        <v>207</v>
      </c>
    </row>
    <row r="171" spans="1:19" x14ac:dyDescent="0.25">
      <c r="A171" s="66">
        <v>42490</v>
      </c>
      <c r="B171" s="67" t="s">
        <v>16</v>
      </c>
      <c r="C171" s="67" t="s">
        <v>31</v>
      </c>
      <c r="D171" s="68">
        <v>18640349.999999996</v>
      </c>
      <c r="E171" s="2">
        <v>0</v>
      </c>
      <c r="F171" s="12">
        <f t="shared" si="12"/>
        <v>18.640349999999998</v>
      </c>
      <c r="G171" s="8">
        <f t="shared" si="13"/>
        <v>4</v>
      </c>
      <c r="H171" s="8">
        <f t="shared" si="14"/>
        <v>2016</v>
      </c>
      <c r="I171" s="3" t="s">
        <v>16</v>
      </c>
      <c r="J171" s="6" t="str">
        <f t="shared" si="15"/>
        <v>6429</v>
      </c>
      <c r="K171" s="6" t="str">
        <f t="shared" si="16"/>
        <v>642</v>
      </c>
      <c r="L171" s="6" t="s">
        <v>206</v>
      </c>
      <c r="M171" s="4" t="str">
        <f>+VLOOKUP(J171,data1!$A$2:$C$19,2,0)</f>
        <v>Chi Phí dịch vụ mua ngoài</v>
      </c>
      <c r="N171" s="6" t="s">
        <v>210</v>
      </c>
      <c r="O171" s="8" t="s">
        <v>216</v>
      </c>
      <c r="P171" s="6" t="b">
        <f t="shared" si="17"/>
        <v>1</v>
      </c>
      <c r="Q171" s="1">
        <v>2</v>
      </c>
      <c r="R171" s="4" t="str">
        <f>+VLOOKUP(M171,data1!$B$2:$C$19,2,0)</f>
        <v>CP09</v>
      </c>
      <c r="S171" s="8" t="s">
        <v>207</v>
      </c>
    </row>
    <row r="172" spans="1:19" x14ac:dyDescent="0.25">
      <c r="A172" s="66">
        <v>42490</v>
      </c>
      <c r="B172" s="67" t="s">
        <v>187</v>
      </c>
      <c r="C172" s="67" t="s">
        <v>79</v>
      </c>
      <c r="D172" s="68">
        <v>17079872.737499997</v>
      </c>
      <c r="E172" s="2">
        <v>0</v>
      </c>
      <c r="F172" s="12">
        <f t="shared" si="12"/>
        <v>17.079872737499997</v>
      </c>
      <c r="G172" s="8">
        <f t="shared" si="13"/>
        <v>4</v>
      </c>
      <c r="H172" s="8">
        <f t="shared" si="14"/>
        <v>2016</v>
      </c>
      <c r="I172" s="3" t="s">
        <v>187</v>
      </c>
      <c r="J172" s="6" t="str">
        <f t="shared" si="15"/>
        <v>6424</v>
      </c>
      <c r="K172" s="6" t="str">
        <f t="shared" si="16"/>
        <v>642</v>
      </c>
      <c r="L172" s="6" t="s">
        <v>207</v>
      </c>
      <c r="M172" s="4" t="str">
        <f>+VLOOKUP(J172,data1!$A$2:$C$19,2,0)</f>
        <v>Chi phí khấu hao TSCĐ</v>
      </c>
      <c r="N172" s="6" t="s">
        <v>87</v>
      </c>
      <c r="O172" s="8" t="s">
        <v>216</v>
      </c>
      <c r="P172" s="6" t="b">
        <f t="shared" si="17"/>
        <v>1</v>
      </c>
      <c r="Q172" s="1">
        <v>2</v>
      </c>
      <c r="R172" s="4" t="str">
        <f>+VLOOKUP(M172,data1!$B$2:$C$19,2,0)</f>
        <v>CP04</v>
      </c>
      <c r="S172" s="8" t="s">
        <v>207</v>
      </c>
    </row>
    <row r="173" spans="1:19" x14ac:dyDescent="0.25">
      <c r="A173" s="66">
        <v>42490</v>
      </c>
      <c r="B173" s="67" t="s">
        <v>16</v>
      </c>
      <c r="C173" s="67" t="s">
        <v>39</v>
      </c>
      <c r="D173" s="68">
        <v>16611749.999999996</v>
      </c>
      <c r="E173" s="2">
        <v>0</v>
      </c>
      <c r="F173" s="12">
        <f t="shared" si="12"/>
        <v>16.611749999999997</v>
      </c>
      <c r="G173" s="8">
        <f t="shared" si="13"/>
        <v>4</v>
      </c>
      <c r="H173" s="8">
        <f t="shared" si="14"/>
        <v>2016</v>
      </c>
      <c r="I173" s="3" t="s">
        <v>16</v>
      </c>
      <c r="J173" s="6" t="str">
        <f t="shared" si="15"/>
        <v>6429</v>
      </c>
      <c r="K173" s="6" t="str">
        <f t="shared" si="16"/>
        <v>642</v>
      </c>
      <c r="L173" s="6" t="s">
        <v>206</v>
      </c>
      <c r="M173" s="4" t="str">
        <f>+VLOOKUP(J173,data1!$A$2:$C$19,2,0)</f>
        <v>Chi Phí dịch vụ mua ngoài</v>
      </c>
      <c r="N173" s="6" t="s">
        <v>210</v>
      </c>
      <c r="O173" s="8" t="s">
        <v>216</v>
      </c>
      <c r="P173" s="6" t="b">
        <f t="shared" si="17"/>
        <v>1</v>
      </c>
      <c r="Q173" s="1">
        <v>2</v>
      </c>
      <c r="R173" s="4" t="str">
        <f>+VLOOKUP(M173,data1!$B$2:$C$19,2,0)</f>
        <v>CP09</v>
      </c>
      <c r="S173" s="8" t="s">
        <v>207</v>
      </c>
    </row>
    <row r="174" spans="1:19" x14ac:dyDescent="0.25">
      <c r="A174" s="66">
        <v>42490</v>
      </c>
      <c r="B174" s="67" t="s">
        <v>15</v>
      </c>
      <c r="C174" s="67" t="s">
        <v>31</v>
      </c>
      <c r="D174" s="68">
        <v>12564641.25</v>
      </c>
      <c r="E174" s="2">
        <v>0</v>
      </c>
      <c r="F174" s="12">
        <f t="shared" si="12"/>
        <v>12.564641249999999</v>
      </c>
      <c r="G174" s="8">
        <f t="shared" si="13"/>
        <v>4</v>
      </c>
      <c r="H174" s="8">
        <f t="shared" si="14"/>
        <v>2016</v>
      </c>
      <c r="I174" s="3" t="s">
        <v>15</v>
      </c>
      <c r="J174" s="6" t="str">
        <f t="shared" si="15"/>
        <v>6428</v>
      </c>
      <c r="K174" s="6" t="str">
        <f t="shared" si="16"/>
        <v>642</v>
      </c>
      <c r="L174" s="6" t="s">
        <v>206</v>
      </c>
      <c r="M174" s="4" t="str">
        <f>+VLOOKUP(J174,data1!$A$2:$C$19,2,0)</f>
        <v>Công tác phí và tiếp khách</v>
      </c>
      <c r="N174" s="6" t="s">
        <v>210</v>
      </c>
      <c r="O174" s="8" t="s">
        <v>216</v>
      </c>
      <c r="P174" s="6" t="b">
        <f t="shared" si="17"/>
        <v>1</v>
      </c>
      <c r="Q174" s="1">
        <v>2</v>
      </c>
      <c r="R174" s="4" t="str">
        <f>+VLOOKUP(M174,data1!$B$2:$C$19,2,0)</f>
        <v>CP11</v>
      </c>
      <c r="S174" s="8" t="s">
        <v>207</v>
      </c>
    </row>
    <row r="175" spans="1:19" ht="30" x14ac:dyDescent="0.25">
      <c r="A175" s="66">
        <v>42490</v>
      </c>
      <c r="B175" s="67" t="s">
        <v>14</v>
      </c>
      <c r="C175" s="67" t="s">
        <v>31</v>
      </c>
      <c r="D175" s="68">
        <v>11188350</v>
      </c>
      <c r="E175" s="2">
        <v>0</v>
      </c>
      <c r="F175" s="12">
        <f t="shared" si="12"/>
        <v>11.18835</v>
      </c>
      <c r="G175" s="8">
        <f t="shared" si="13"/>
        <v>4</v>
      </c>
      <c r="H175" s="8">
        <f t="shared" si="14"/>
        <v>2016</v>
      </c>
      <c r="I175" s="3" t="s">
        <v>14</v>
      </c>
      <c r="J175" s="6" t="str">
        <f t="shared" si="15"/>
        <v>6426</v>
      </c>
      <c r="K175" s="6" t="str">
        <f t="shared" si="16"/>
        <v>642</v>
      </c>
      <c r="L175" s="6" t="s">
        <v>206</v>
      </c>
      <c r="M175" s="4" t="str">
        <f>+VLOOKUP(J175,data1!$A$2:$C$19,2,0)</f>
        <v>Chi phí điện, nước, điện thoại, Internet...</v>
      </c>
      <c r="N175" s="6" t="s">
        <v>210</v>
      </c>
      <c r="O175" s="8" t="s">
        <v>216</v>
      </c>
      <c r="P175" s="6" t="b">
        <f t="shared" si="17"/>
        <v>1</v>
      </c>
      <c r="Q175" s="1">
        <v>2</v>
      </c>
      <c r="R175" s="4" t="str">
        <f>+VLOOKUP(M175,data1!$B$2:$C$19,2,0)</f>
        <v>CP06</v>
      </c>
      <c r="S175" s="8" t="s">
        <v>207</v>
      </c>
    </row>
    <row r="176" spans="1:19" x14ac:dyDescent="0.25">
      <c r="A176" s="66">
        <v>42490</v>
      </c>
      <c r="B176" s="67" t="s">
        <v>9</v>
      </c>
      <c r="C176" s="67" t="s">
        <v>33</v>
      </c>
      <c r="D176" s="68">
        <v>9690187.5</v>
      </c>
      <c r="E176" s="2">
        <v>0</v>
      </c>
      <c r="F176" s="12">
        <f t="shared" si="12"/>
        <v>9.6901875000000004</v>
      </c>
      <c r="G176" s="8">
        <f t="shared" si="13"/>
        <v>4</v>
      </c>
      <c r="H176" s="8">
        <f t="shared" si="14"/>
        <v>2016</v>
      </c>
      <c r="I176" s="3" t="s">
        <v>9</v>
      </c>
      <c r="J176" s="6" t="str">
        <f t="shared" si="15"/>
        <v>6428</v>
      </c>
      <c r="K176" s="6" t="str">
        <f t="shared" si="16"/>
        <v>642</v>
      </c>
      <c r="L176" s="6" t="s">
        <v>207</v>
      </c>
      <c r="M176" s="4" t="str">
        <f>+VLOOKUP(J176,data1!$A$2:$C$19,2,0)</f>
        <v>Công tác phí và tiếp khách</v>
      </c>
      <c r="N176" s="6" t="s">
        <v>87</v>
      </c>
      <c r="O176" s="8" t="s">
        <v>216</v>
      </c>
      <c r="P176" s="6" t="b">
        <f t="shared" si="17"/>
        <v>1</v>
      </c>
      <c r="Q176" s="1">
        <v>2</v>
      </c>
      <c r="R176" s="4" t="str">
        <f>+VLOOKUP(M176,data1!$B$2:$C$19,2,0)</f>
        <v>CP11</v>
      </c>
      <c r="S176" s="8" t="s">
        <v>207</v>
      </c>
    </row>
    <row r="177" spans="1:19" x14ac:dyDescent="0.25">
      <c r="A177" s="66">
        <v>42490</v>
      </c>
      <c r="B177" s="67" t="s">
        <v>16</v>
      </c>
      <c r="C177" s="67" t="s">
        <v>38</v>
      </c>
      <c r="D177" s="68">
        <v>8968409.5499999989</v>
      </c>
      <c r="E177" s="2">
        <v>0</v>
      </c>
      <c r="F177" s="12">
        <f t="shared" si="12"/>
        <v>8.9684095499999987</v>
      </c>
      <c r="G177" s="8">
        <f t="shared" si="13"/>
        <v>4</v>
      </c>
      <c r="H177" s="8">
        <f t="shared" si="14"/>
        <v>2016</v>
      </c>
      <c r="I177" s="3" t="s">
        <v>16</v>
      </c>
      <c r="J177" s="6" t="str">
        <f t="shared" si="15"/>
        <v>6429</v>
      </c>
      <c r="K177" s="6" t="str">
        <f t="shared" si="16"/>
        <v>642</v>
      </c>
      <c r="L177" s="6" t="s">
        <v>206</v>
      </c>
      <c r="M177" s="4" t="str">
        <f>+VLOOKUP(J177,data1!$A$2:$C$19,2,0)</f>
        <v>Chi Phí dịch vụ mua ngoài</v>
      </c>
      <c r="N177" s="6" t="s">
        <v>210</v>
      </c>
      <c r="O177" s="8" t="s">
        <v>216</v>
      </c>
      <c r="P177" s="6" t="b">
        <f t="shared" si="17"/>
        <v>1</v>
      </c>
      <c r="Q177" s="1">
        <v>2</v>
      </c>
      <c r="R177" s="4" t="str">
        <f>+VLOOKUP(M177,data1!$B$2:$C$19,2,0)</f>
        <v>CP09</v>
      </c>
      <c r="S177" s="8" t="s">
        <v>207</v>
      </c>
    </row>
    <row r="178" spans="1:19" x14ac:dyDescent="0.25">
      <c r="A178" s="66">
        <v>42490</v>
      </c>
      <c r="B178" s="67" t="s">
        <v>188</v>
      </c>
      <c r="C178" s="67" t="s">
        <v>33</v>
      </c>
      <c r="D178" s="68">
        <v>8461124.9999999981</v>
      </c>
      <c r="E178" s="2">
        <v>0</v>
      </c>
      <c r="F178" s="12">
        <f t="shared" si="12"/>
        <v>8.4611249999999973</v>
      </c>
      <c r="G178" s="8">
        <f t="shared" si="13"/>
        <v>4</v>
      </c>
      <c r="H178" s="8">
        <f t="shared" si="14"/>
        <v>2016</v>
      </c>
      <c r="I178" s="3" t="s">
        <v>188</v>
      </c>
      <c r="J178" s="6" t="str">
        <f t="shared" si="15"/>
        <v>6429</v>
      </c>
      <c r="K178" s="6" t="str">
        <f t="shared" si="16"/>
        <v>642</v>
      </c>
      <c r="L178" s="6" t="s">
        <v>208</v>
      </c>
      <c r="M178" s="4" t="str">
        <f>+VLOOKUP(J178,data1!$A$2:$C$19,2,0)</f>
        <v>Chi Phí dịch vụ mua ngoài</v>
      </c>
      <c r="N178" s="6" t="s">
        <v>211</v>
      </c>
      <c r="O178" s="8" t="s">
        <v>216</v>
      </c>
      <c r="P178" s="6" t="b">
        <f t="shared" si="17"/>
        <v>1</v>
      </c>
      <c r="Q178" s="1">
        <v>2</v>
      </c>
      <c r="R178" s="4" t="str">
        <f>+VLOOKUP(M178,data1!$B$2:$C$19,2,0)</f>
        <v>CP09</v>
      </c>
      <c r="S178" s="8" t="s">
        <v>207</v>
      </c>
    </row>
    <row r="179" spans="1:19" x14ac:dyDescent="0.25">
      <c r="A179" s="66">
        <v>42490</v>
      </c>
      <c r="B179" s="67" t="s">
        <v>185</v>
      </c>
      <c r="C179" s="67" t="s">
        <v>31</v>
      </c>
      <c r="D179" s="68">
        <v>7244999.9999999981</v>
      </c>
      <c r="E179" s="2">
        <v>0</v>
      </c>
      <c r="F179" s="12">
        <f t="shared" si="12"/>
        <v>7.2449999999999983</v>
      </c>
      <c r="G179" s="8">
        <f t="shared" si="13"/>
        <v>4</v>
      </c>
      <c r="H179" s="8">
        <f t="shared" si="14"/>
        <v>2016</v>
      </c>
      <c r="I179" s="3" t="s">
        <v>185</v>
      </c>
      <c r="J179" s="6" t="str">
        <f t="shared" si="15"/>
        <v>6423</v>
      </c>
      <c r="K179" s="6" t="str">
        <f t="shared" si="16"/>
        <v>642</v>
      </c>
      <c r="L179" s="6" t="s">
        <v>206</v>
      </c>
      <c r="M179" s="4" t="str">
        <f>+VLOOKUP(J179,data1!$A$2:$C$19,2,0)</f>
        <v>Chi phí công cụ, dụng cụ</v>
      </c>
      <c r="N179" s="6" t="s">
        <v>210</v>
      </c>
      <c r="O179" s="8" t="s">
        <v>216</v>
      </c>
      <c r="P179" s="6" t="b">
        <f t="shared" si="17"/>
        <v>1</v>
      </c>
      <c r="Q179" s="1">
        <v>2</v>
      </c>
      <c r="R179" s="4" t="str">
        <f>+VLOOKUP(M179,data1!$B$2:$C$19,2,0)</f>
        <v>CP03</v>
      </c>
      <c r="S179" s="8" t="s">
        <v>207</v>
      </c>
    </row>
    <row r="180" spans="1:19" x14ac:dyDescent="0.25">
      <c r="A180" s="66">
        <v>42490</v>
      </c>
      <c r="B180" s="67" t="s">
        <v>5</v>
      </c>
      <c r="C180" s="67" t="s">
        <v>58</v>
      </c>
      <c r="D180" s="68">
        <v>6431319.2249999996</v>
      </c>
      <c r="E180" s="2">
        <v>0</v>
      </c>
      <c r="F180" s="12">
        <f t="shared" si="12"/>
        <v>6.4313192249999993</v>
      </c>
      <c r="G180" s="8">
        <f t="shared" si="13"/>
        <v>4</v>
      </c>
      <c r="H180" s="8">
        <f t="shared" si="14"/>
        <v>2016</v>
      </c>
      <c r="I180" s="3" t="s">
        <v>5</v>
      </c>
      <c r="J180" s="6" t="str">
        <f t="shared" si="15"/>
        <v>6422</v>
      </c>
      <c r="K180" s="6" t="str">
        <f t="shared" si="16"/>
        <v>642</v>
      </c>
      <c r="L180" s="6" t="s">
        <v>207</v>
      </c>
      <c r="M180" s="4" t="str">
        <f>+VLOOKUP(J180,data1!$A$2:$C$19,2,0)</f>
        <v>Chi phí kiểm định hàng hóa</v>
      </c>
      <c r="N180" s="6" t="s">
        <v>87</v>
      </c>
      <c r="O180" s="8" t="s">
        <v>216</v>
      </c>
      <c r="P180" s="6" t="b">
        <f t="shared" si="17"/>
        <v>1</v>
      </c>
      <c r="Q180" s="1">
        <v>2</v>
      </c>
      <c r="R180" s="4" t="str">
        <f>+VLOOKUP(M180,data1!$B$2:$C$19,2,0)</f>
        <v>CP10</v>
      </c>
      <c r="S180" s="8" t="s">
        <v>207</v>
      </c>
    </row>
    <row r="181" spans="1:19" x14ac:dyDescent="0.25">
      <c r="A181" s="66">
        <v>42490</v>
      </c>
      <c r="B181" s="67" t="s">
        <v>4</v>
      </c>
      <c r="C181" s="67" t="s">
        <v>78</v>
      </c>
      <c r="D181" s="68">
        <v>6395523.75</v>
      </c>
      <c r="E181" s="2">
        <v>0</v>
      </c>
      <c r="F181" s="12">
        <f t="shared" si="12"/>
        <v>6.3955237499999997</v>
      </c>
      <c r="G181" s="8">
        <f t="shared" si="13"/>
        <v>4</v>
      </c>
      <c r="H181" s="8">
        <f t="shared" si="14"/>
        <v>2016</v>
      </c>
      <c r="I181" s="3" t="s">
        <v>4</v>
      </c>
      <c r="J181" s="6" t="str">
        <f t="shared" si="15"/>
        <v>6421</v>
      </c>
      <c r="K181" s="6" t="str">
        <f t="shared" si="16"/>
        <v>642</v>
      </c>
      <c r="L181" s="6" t="s">
        <v>207</v>
      </c>
      <c r="M181" s="4" t="str">
        <f>+VLOOKUP(J181,data1!$A$2:$C$19,2,0)</f>
        <v>Lương và thưởng</v>
      </c>
      <c r="N181" s="6" t="s">
        <v>87</v>
      </c>
      <c r="O181" s="8" t="s">
        <v>216</v>
      </c>
      <c r="P181" s="6" t="b">
        <f t="shared" si="17"/>
        <v>1</v>
      </c>
      <c r="Q181" s="1">
        <v>2</v>
      </c>
      <c r="R181" s="4" t="str">
        <f>+VLOOKUP(M181,data1!$B$2:$C$19,2,0)</f>
        <v>CP01</v>
      </c>
      <c r="S181" s="8" t="s">
        <v>207</v>
      </c>
    </row>
    <row r="182" spans="1:19" x14ac:dyDescent="0.25">
      <c r="A182" s="66">
        <v>42490</v>
      </c>
      <c r="B182" s="67" t="s">
        <v>9</v>
      </c>
      <c r="C182" s="67" t="s">
        <v>34</v>
      </c>
      <c r="D182" s="68">
        <v>6038966.25</v>
      </c>
      <c r="E182" s="2">
        <v>0</v>
      </c>
      <c r="F182" s="12">
        <f t="shared" si="12"/>
        <v>6.0389662499999996</v>
      </c>
      <c r="G182" s="8">
        <f t="shared" si="13"/>
        <v>4</v>
      </c>
      <c r="H182" s="8">
        <f t="shared" si="14"/>
        <v>2016</v>
      </c>
      <c r="I182" s="3" t="s">
        <v>9</v>
      </c>
      <c r="J182" s="6" t="str">
        <f t="shared" si="15"/>
        <v>6428</v>
      </c>
      <c r="K182" s="6" t="str">
        <f t="shared" si="16"/>
        <v>642</v>
      </c>
      <c r="L182" s="6" t="s">
        <v>207</v>
      </c>
      <c r="M182" s="4" t="str">
        <f>+VLOOKUP(J182,data1!$A$2:$C$19,2,0)</f>
        <v>Công tác phí và tiếp khách</v>
      </c>
      <c r="N182" s="6" t="s">
        <v>87</v>
      </c>
      <c r="O182" s="8" t="s">
        <v>216</v>
      </c>
      <c r="P182" s="6" t="b">
        <f t="shared" si="17"/>
        <v>1</v>
      </c>
      <c r="Q182" s="1">
        <v>2</v>
      </c>
      <c r="R182" s="4" t="str">
        <f>+VLOOKUP(M182,data1!$B$2:$C$19,2,0)</f>
        <v>CP11</v>
      </c>
      <c r="S182" s="8" t="s">
        <v>207</v>
      </c>
    </row>
    <row r="183" spans="1:19" x14ac:dyDescent="0.25">
      <c r="A183" s="66">
        <v>42490</v>
      </c>
      <c r="B183" s="67" t="s">
        <v>192</v>
      </c>
      <c r="C183" s="67" t="s">
        <v>38</v>
      </c>
      <c r="D183" s="68">
        <v>5933569.6124999998</v>
      </c>
      <c r="E183" s="2">
        <v>0</v>
      </c>
      <c r="F183" s="12">
        <f t="shared" si="12"/>
        <v>5.9335696124999995</v>
      </c>
      <c r="G183" s="8">
        <f t="shared" si="13"/>
        <v>4</v>
      </c>
      <c r="H183" s="8">
        <f t="shared" si="14"/>
        <v>2016</v>
      </c>
      <c r="I183" s="3" t="s">
        <v>192</v>
      </c>
      <c r="J183" s="6" t="str">
        <f t="shared" si="15"/>
        <v>6423</v>
      </c>
      <c r="K183" s="6" t="str">
        <f t="shared" si="16"/>
        <v>642</v>
      </c>
      <c r="L183" s="6" t="s">
        <v>209</v>
      </c>
      <c r="M183" s="4" t="str">
        <f>+VLOOKUP(J183,data1!$A$2:$C$19,2,0)</f>
        <v>Chi phí công cụ, dụng cụ</v>
      </c>
      <c r="N183" s="6" t="s">
        <v>212</v>
      </c>
      <c r="O183" s="8" t="s">
        <v>216</v>
      </c>
      <c r="P183" s="6" t="b">
        <f t="shared" si="17"/>
        <v>1</v>
      </c>
      <c r="Q183" s="1">
        <v>2</v>
      </c>
      <c r="R183" s="4" t="str">
        <f>+VLOOKUP(M183,data1!$B$2:$C$19,2,0)</f>
        <v>CP03</v>
      </c>
      <c r="S183" s="8" t="s">
        <v>207</v>
      </c>
    </row>
    <row r="184" spans="1:19" ht="30" x14ac:dyDescent="0.25">
      <c r="A184" s="66">
        <v>42490</v>
      </c>
      <c r="B184" s="67" t="s">
        <v>8</v>
      </c>
      <c r="C184" s="67" t="s">
        <v>33</v>
      </c>
      <c r="D184" s="68">
        <v>5350950</v>
      </c>
      <c r="E184" s="2">
        <v>0</v>
      </c>
      <c r="F184" s="12">
        <f t="shared" si="12"/>
        <v>5.3509500000000001</v>
      </c>
      <c r="G184" s="8">
        <f t="shared" si="13"/>
        <v>4</v>
      </c>
      <c r="H184" s="8">
        <f t="shared" si="14"/>
        <v>2016</v>
      </c>
      <c r="I184" s="3" t="s">
        <v>8</v>
      </c>
      <c r="J184" s="6" t="str">
        <f t="shared" si="15"/>
        <v>6426</v>
      </c>
      <c r="K184" s="6" t="str">
        <f t="shared" si="16"/>
        <v>642</v>
      </c>
      <c r="L184" s="6" t="s">
        <v>207</v>
      </c>
      <c r="M184" s="4" t="str">
        <f>+VLOOKUP(J184,data1!$A$2:$C$19,2,0)</f>
        <v>Chi phí điện, nước, điện thoại, Internet...</v>
      </c>
      <c r="N184" s="6" t="s">
        <v>87</v>
      </c>
      <c r="O184" s="8" t="s">
        <v>216</v>
      </c>
      <c r="P184" s="6" t="b">
        <f t="shared" si="17"/>
        <v>1</v>
      </c>
      <c r="Q184" s="1">
        <v>2</v>
      </c>
      <c r="R184" s="4" t="str">
        <f>+VLOOKUP(M184,data1!$B$2:$C$19,2,0)</f>
        <v>CP06</v>
      </c>
      <c r="S184" s="8" t="s">
        <v>207</v>
      </c>
    </row>
    <row r="185" spans="1:19" x14ac:dyDescent="0.25">
      <c r="A185" s="66">
        <v>42490</v>
      </c>
      <c r="B185" s="67" t="s">
        <v>6</v>
      </c>
      <c r="C185" s="67" t="s">
        <v>52</v>
      </c>
      <c r="D185" s="68">
        <v>4629037.4999999991</v>
      </c>
      <c r="E185" s="2">
        <v>0</v>
      </c>
      <c r="F185" s="12">
        <f t="shared" si="12"/>
        <v>4.629037499999999</v>
      </c>
      <c r="G185" s="8">
        <f t="shared" si="13"/>
        <v>4</v>
      </c>
      <c r="H185" s="8">
        <f t="shared" si="14"/>
        <v>2016</v>
      </c>
      <c r="I185" s="3" t="s">
        <v>6</v>
      </c>
      <c r="J185" s="6" t="str">
        <f t="shared" si="15"/>
        <v>6423</v>
      </c>
      <c r="K185" s="6" t="str">
        <f t="shared" si="16"/>
        <v>642</v>
      </c>
      <c r="L185" s="6" t="s">
        <v>207</v>
      </c>
      <c r="M185" s="4" t="str">
        <f>+VLOOKUP(J185,data1!$A$2:$C$19,2,0)</f>
        <v>Chi phí công cụ, dụng cụ</v>
      </c>
      <c r="N185" s="6" t="s">
        <v>87</v>
      </c>
      <c r="O185" s="8" t="s">
        <v>216</v>
      </c>
      <c r="P185" s="6" t="b">
        <f t="shared" si="17"/>
        <v>1</v>
      </c>
      <c r="Q185" s="1">
        <v>2</v>
      </c>
      <c r="R185" s="4" t="str">
        <f>+VLOOKUP(M185,data1!$B$2:$C$19,2,0)</f>
        <v>CP03</v>
      </c>
      <c r="S185" s="8" t="s">
        <v>207</v>
      </c>
    </row>
    <row r="186" spans="1:19" x14ac:dyDescent="0.25">
      <c r="A186" s="66">
        <v>42490</v>
      </c>
      <c r="B186" s="67" t="s">
        <v>184</v>
      </c>
      <c r="C186" s="67" t="s">
        <v>51</v>
      </c>
      <c r="D186" s="68">
        <v>4404571.8749999991</v>
      </c>
      <c r="E186" s="2">
        <v>0</v>
      </c>
      <c r="F186" s="12">
        <f t="shared" si="12"/>
        <v>4.4045718749999994</v>
      </c>
      <c r="G186" s="8">
        <f t="shared" si="13"/>
        <v>4</v>
      </c>
      <c r="H186" s="8">
        <f t="shared" si="14"/>
        <v>2016</v>
      </c>
      <c r="I186" s="3" t="s">
        <v>184</v>
      </c>
      <c r="J186" s="6" t="str">
        <f t="shared" si="15"/>
        <v>6423</v>
      </c>
      <c r="K186" s="6" t="str">
        <f t="shared" si="16"/>
        <v>642</v>
      </c>
      <c r="L186" s="6" t="s">
        <v>208</v>
      </c>
      <c r="M186" s="4" t="str">
        <f>+VLOOKUP(J186,data1!$A$2:$C$19,2,0)</f>
        <v>Chi phí công cụ, dụng cụ</v>
      </c>
      <c r="N186" s="6" t="s">
        <v>211</v>
      </c>
      <c r="O186" s="8" t="s">
        <v>216</v>
      </c>
      <c r="P186" s="6" t="b">
        <f t="shared" si="17"/>
        <v>1</v>
      </c>
      <c r="Q186" s="1">
        <v>2</v>
      </c>
      <c r="R186" s="4" t="str">
        <f>+VLOOKUP(M186,data1!$B$2:$C$19,2,0)</f>
        <v>CP03</v>
      </c>
      <c r="S186" s="8" t="s">
        <v>207</v>
      </c>
    </row>
    <row r="187" spans="1:19" x14ac:dyDescent="0.25">
      <c r="A187" s="66">
        <v>42490</v>
      </c>
      <c r="B187" s="67" t="s">
        <v>16</v>
      </c>
      <c r="C187" s="67" t="s">
        <v>85</v>
      </c>
      <c r="D187" s="68">
        <v>2103826.3874999997</v>
      </c>
      <c r="E187" s="2">
        <v>0</v>
      </c>
      <c r="F187" s="12">
        <f t="shared" si="12"/>
        <v>2.1038263874999998</v>
      </c>
      <c r="G187" s="8">
        <f t="shared" si="13"/>
        <v>4</v>
      </c>
      <c r="H187" s="8">
        <f t="shared" si="14"/>
        <v>2016</v>
      </c>
      <c r="I187" s="3" t="s">
        <v>16</v>
      </c>
      <c r="J187" s="6" t="str">
        <f t="shared" si="15"/>
        <v>6429</v>
      </c>
      <c r="K187" s="6" t="str">
        <f t="shared" si="16"/>
        <v>642</v>
      </c>
      <c r="L187" s="6" t="s">
        <v>206</v>
      </c>
      <c r="M187" s="4" t="str">
        <f>+VLOOKUP(J187,data1!$A$2:$C$19,2,0)</f>
        <v>Chi Phí dịch vụ mua ngoài</v>
      </c>
      <c r="N187" s="6" t="s">
        <v>210</v>
      </c>
      <c r="O187" s="8" t="s">
        <v>216</v>
      </c>
      <c r="P187" s="6" t="b">
        <f t="shared" si="17"/>
        <v>1</v>
      </c>
      <c r="Q187" s="1">
        <v>2</v>
      </c>
      <c r="R187" s="4" t="str">
        <f>+VLOOKUP(M187,data1!$B$2:$C$19,2,0)</f>
        <v>CP09</v>
      </c>
      <c r="S187" s="8" t="s">
        <v>207</v>
      </c>
    </row>
    <row r="188" spans="1:19" x14ac:dyDescent="0.25">
      <c r="A188" s="66">
        <v>42490</v>
      </c>
      <c r="B188" s="67" t="s">
        <v>184</v>
      </c>
      <c r="C188" s="67" t="s">
        <v>33</v>
      </c>
      <c r="D188" s="68">
        <v>1860412.4999999995</v>
      </c>
      <c r="E188" s="2">
        <v>0</v>
      </c>
      <c r="F188" s="12">
        <f t="shared" si="12"/>
        <v>1.8604124999999996</v>
      </c>
      <c r="G188" s="8">
        <f t="shared" si="13"/>
        <v>4</v>
      </c>
      <c r="H188" s="8">
        <f t="shared" si="14"/>
        <v>2016</v>
      </c>
      <c r="I188" s="3" t="s">
        <v>184</v>
      </c>
      <c r="J188" s="6" t="str">
        <f t="shared" si="15"/>
        <v>6423</v>
      </c>
      <c r="K188" s="6" t="str">
        <f t="shared" si="16"/>
        <v>642</v>
      </c>
      <c r="L188" s="6" t="s">
        <v>208</v>
      </c>
      <c r="M188" s="4" t="str">
        <f>+VLOOKUP(J188,data1!$A$2:$C$19,2,0)</f>
        <v>Chi phí công cụ, dụng cụ</v>
      </c>
      <c r="N188" s="6" t="s">
        <v>211</v>
      </c>
      <c r="O188" s="8" t="s">
        <v>216</v>
      </c>
      <c r="P188" s="6" t="b">
        <f t="shared" si="17"/>
        <v>1</v>
      </c>
      <c r="Q188" s="1">
        <v>2</v>
      </c>
      <c r="R188" s="4" t="str">
        <f>+VLOOKUP(M188,data1!$B$2:$C$19,2,0)</f>
        <v>CP03</v>
      </c>
      <c r="S188" s="8" t="s">
        <v>207</v>
      </c>
    </row>
    <row r="189" spans="1:19" ht="30" x14ac:dyDescent="0.25">
      <c r="A189" s="66">
        <v>42490</v>
      </c>
      <c r="B189" s="67" t="s">
        <v>14</v>
      </c>
      <c r="C189" s="67" t="s">
        <v>39</v>
      </c>
      <c r="D189" s="68">
        <v>1583464.6124999998</v>
      </c>
      <c r="E189" s="2">
        <v>0</v>
      </c>
      <c r="F189" s="12">
        <f t="shared" si="12"/>
        <v>1.5834646124999998</v>
      </c>
      <c r="G189" s="8">
        <f t="shared" si="13"/>
        <v>4</v>
      </c>
      <c r="H189" s="8">
        <f t="shared" si="14"/>
        <v>2016</v>
      </c>
      <c r="I189" s="3" t="s">
        <v>14</v>
      </c>
      <c r="J189" s="6" t="str">
        <f t="shared" si="15"/>
        <v>6426</v>
      </c>
      <c r="K189" s="6" t="str">
        <f t="shared" si="16"/>
        <v>642</v>
      </c>
      <c r="L189" s="6" t="s">
        <v>206</v>
      </c>
      <c r="M189" s="4" t="str">
        <f>+VLOOKUP(J189,data1!$A$2:$C$19,2,0)</f>
        <v>Chi phí điện, nước, điện thoại, Internet...</v>
      </c>
      <c r="N189" s="6" t="s">
        <v>210</v>
      </c>
      <c r="O189" s="8" t="s">
        <v>216</v>
      </c>
      <c r="P189" s="6" t="b">
        <f t="shared" si="17"/>
        <v>1</v>
      </c>
      <c r="Q189" s="1">
        <v>2</v>
      </c>
      <c r="R189" s="4" t="str">
        <f>+VLOOKUP(M189,data1!$B$2:$C$19,2,0)</f>
        <v>CP06</v>
      </c>
      <c r="S189" s="8" t="s">
        <v>207</v>
      </c>
    </row>
    <row r="190" spans="1:19" x14ac:dyDescent="0.25">
      <c r="A190" s="66">
        <v>42490</v>
      </c>
      <c r="B190" s="67" t="s">
        <v>16</v>
      </c>
      <c r="C190" s="67" t="s">
        <v>60</v>
      </c>
      <c r="D190" s="68">
        <v>432785.24999999988</v>
      </c>
      <c r="E190" s="2">
        <v>0</v>
      </c>
      <c r="F190" s="12">
        <f t="shared" si="12"/>
        <v>0.4327852499999999</v>
      </c>
      <c r="G190" s="8">
        <f t="shared" si="13"/>
        <v>4</v>
      </c>
      <c r="H190" s="8">
        <f t="shared" si="14"/>
        <v>2016</v>
      </c>
      <c r="I190" s="3" t="s">
        <v>16</v>
      </c>
      <c r="J190" s="6" t="str">
        <f t="shared" si="15"/>
        <v>6429</v>
      </c>
      <c r="K190" s="6" t="str">
        <f t="shared" si="16"/>
        <v>642</v>
      </c>
      <c r="L190" s="6" t="s">
        <v>206</v>
      </c>
      <c r="M190" s="4" t="str">
        <f>+VLOOKUP(J190,data1!$A$2:$C$19,2,0)</f>
        <v>Chi Phí dịch vụ mua ngoài</v>
      </c>
      <c r="N190" s="6" t="s">
        <v>210</v>
      </c>
      <c r="O190" s="8" t="s">
        <v>216</v>
      </c>
      <c r="P190" s="6" t="b">
        <f t="shared" si="17"/>
        <v>1</v>
      </c>
      <c r="Q190" s="1">
        <v>2</v>
      </c>
      <c r="R190" s="4" t="str">
        <f>+VLOOKUP(M190,data1!$B$2:$C$19,2,0)</f>
        <v>CP09</v>
      </c>
      <c r="S190" s="8" t="s">
        <v>207</v>
      </c>
    </row>
    <row r="191" spans="1:19" x14ac:dyDescent="0.25">
      <c r="A191" s="66">
        <v>42490</v>
      </c>
      <c r="B191" s="67" t="s">
        <v>10</v>
      </c>
      <c r="C191" s="67" t="s">
        <v>70</v>
      </c>
      <c r="D191" s="68">
        <v>365743.125</v>
      </c>
      <c r="E191" s="2">
        <v>0</v>
      </c>
      <c r="F191" s="12">
        <f t="shared" si="12"/>
        <v>0.365743125</v>
      </c>
      <c r="G191" s="8">
        <f t="shared" si="13"/>
        <v>4</v>
      </c>
      <c r="H191" s="8">
        <f t="shared" si="14"/>
        <v>2016</v>
      </c>
      <c r="I191" s="3" t="s">
        <v>10</v>
      </c>
      <c r="J191" s="6" t="str">
        <f t="shared" si="15"/>
        <v>6429</v>
      </c>
      <c r="K191" s="6" t="str">
        <f t="shared" si="16"/>
        <v>642</v>
      </c>
      <c r="L191" s="6" t="s">
        <v>207</v>
      </c>
      <c r="M191" s="4" t="str">
        <f>+VLOOKUP(J191,data1!$A$2:$C$19,2,0)</f>
        <v>Chi Phí dịch vụ mua ngoài</v>
      </c>
      <c r="N191" s="6" t="s">
        <v>87</v>
      </c>
      <c r="O191" s="8" t="s">
        <v>216</v>
      </c>
      <c r="P191" s="6" t="b">
        <f t="shared" si="17"/>
        <v>1</v>
      </c>
      <c r="Q191" s="1">
        <v>2</v>
      </c>
      <c r="R191" s="4" t="str">
        <f>+VLOOKUP(M191,data1!$B$2:$C$19,2,0)</f>
        <v>CP09</v>
      </c>
      <c r="S191" s="8" t="s">
        <v>207</v>
      </c>
    </row>
    <row r="192" spans="1:19" x14ac:dyDescent="0.25">
      <c r="A192" s="66">
        <v>42490</v>
      </c>
      <c r="B192" s="67" t="s">
        <v>16</v>
      </c>
      <c r="C192" s="67" t="s">
        <v>30</v>
      </c>
      <c r="D192" s="68">
        <v>341550</v>
      </c>
      <c r="E192" s="2">
        <v>0</v>
      </c>
      <c r="F192" s="12">
        <f t="shared" si="12"/>
        <v>0.34155000000000002</v>
      </c>
      <c r="G192" s="8">
        <f t="shared" si="13"/>
        <v>4</v>
      </c>
      <c r="H192" s="8">
        <f t="shared" si="14"/>
        <v>2016</v>
      </c>
      <c r="I192" s="3" t="s">
        <v>16</v>
      </c>
      <c r="J192" s="6" t="str">
        <f t="shared" si="15"/>
        <v>6429</v>
      </c>
      <c r="K192" s="6" t="str">
        <f t="shared" si="16"/>
        <v>642</v>
      </c>
      <c r="L192" s="6" t="s">
        <v>206</v>
      </c>
      <c r="M192" s="4" t="str">
        <f>+VLOOKUP(J192,data1!$A$2:$C$19,2,0)</f>
        <v>Chi Phí dịch vụ mua ngoài</v>
      </c>
      <c r="N192" s="6" t="s">
        <v>210</v>
      </c>
      <c r="O192" s="8" t="s">
        <v>216</v>
      </c>
      <c r="P192" s="6" t="b">
        <f t="shared" si="17"/>
        <v>1</v>
      </c>
      <c r="Q192" s="1">
        <v>2</v>
      </c>
      <c r="R192" s="4" t="str">
        <f>+VLOOKUP(M192,data1!$B$2:$C$19,2,0)</f>
        <v>CP09</v>
      </c>
      <c r="S192" s="8" t="s">
        <v>207</v>
      </c>
    </row>
    <row r="193" spans="1:19" x14ac:dyDescent="0.25">
      <c r="A193" s="66">
        <v>42490</v>
      </c>
      <c r="B193" s="67" t="s">
        <v>10</v>
      </c>
      <c r="C193" s="67" t="s">
        <v>69</v>
      </c>
      <c r="D193" s="68">
        <v>170775</v>
      </c>
      <c r="E193" s="2">
        <v>0</v>
      </c>
      <c r="F193" s="12">
        <f t="shared" si="12"/>
        <v>0.17077500000000001</v>
      </c>
      <c r="G193" s="8">
        <f t="shared" si="13"/>
        <v>4</v>
      </c>
      <c r="H193" s="8">
        <f t="shared" si="14"/>
        <v>2016</v>
      </c>
      <c r="I193" s="3" t="s">
        <v>10</v>
      </c>
      <c r="J193" s="6" t="str">
        <f t="shared" si="15"/>
        <v>6429</v>
      </c>
      <c r="K193" s="6" t="str">
        <f t="shared" si="16"/>
        <v>642</v>
      </c>
      <c r="L193" s="6" t="s">
        <v>207</v>
      </c>
      <c r="M193" s="4" t="str">
        <f>+VLOOKUP(J193,data1!$A$2:$C$19,2,0)</f>
        <v>Chi Phí dịch vụ mua ngoài</v>
      </c>
      <c r="N193" s="6" t="s">
        <v>87</v>
      </c>
      <c r="O193" s="8" t="s">
        <v>216</v>
      </c>
      <c r="P193" s="6" t="b">
        <f t="shared" si="17"/>
        <v>1</v>
      </c>
      <c r="Q193" s="1">
        <v>2</v>
      </c>
      <c r="R193" s="4" t="str">
        <f>+VLOOKUP(M193,data1!$B$2:$C$19,2,0)</f>
        <v>CP09</v>
      </c>
      <c r="S193" s="8" t="s">
        <v>207</v>
      </c>
    </row>
    <row r="194" spans="1:19" x14ac:dyDescent="0.25">
      <c r="A194" s="66">
        <v>42490</v>
      </c>
      <c r="B194" s="67" t="s">
        <v>16</v>
      </c>
      <c r="C194" s="67" t="s">
        <v>32</v>
      </c>
      <c r="D194" s="68">
        <v>119542.49999999997</v>
      </c>
      <c r="E194" s="2">
        <v>0</v>
      </c>
      <c r="F194" s="12">
        <f t="shared" ref="F194:F257" si="18">D194/1000000</f>
        <v>0.11954249999999997</v>
      </c>
      <c r="G194" s="8">
        <f t="shared" ref="G194:G257" si="19">MONTH(A194)</f>
        <v>4</v>
      </c>
      <c r="H194" s="8">
        <f t="shared" ref="H194:H257" si="20">YEAR(A194)</f>
        <v>2016</v>
      </c>
      <c r="I194" s="3" t="s">
        <v>16</v>
      </c>
      <c r="J194" s="6" t="str">
        <f t="shared" ref="J194:J257" si="21">+LEFT(I194,4)</f>
        <v>6429</v>
      </c>
      <c r="K194" s="6" t="str">
        <f t="shared" ref="K194:K257" si="22">+LEFT(J194,3)</f>
        <v>642</v>
      </c>
      <c r="L194" s="6" t="s">
        <v>206</v>
      </c>
      <c r="M194" s="4" t="str">
        <f>+VLOOKUP(J194,data1!$A$2:$C$19,2,0)</f>
        <v>Chi Phí dịch vụ mua ngoài</v>
      </c>
      <c r="N194" s="6" t="s">
        <v>210</v>
      </c>
      <c r="O194" s="8" t="s">
        <v>216</v>
      </c>
      <c r="P194" s="6" t="b">
        <f t="shared" ref="P194:P257" si="23">+EXACT($B194,$I194)</f>
        <v>1</v>
      </c>
      <c r="Q194" s="1">
        <v>2</v>
      </c>
      <c r="R194" s="4" t="str">
        <f>+VLOOKUP(M194,data1!$B$2:$C$19,2,0)</f>
        <v>CP09</v>
      </c>
      <c r="S194" s="8" t="s">
        <v>207</v>
      </c>
    </row>
    <row r="195" spans="1:19" x14ac:dyDescent="0.25">
      <c r="A195" s="66">
        <v>42521</v>
      </c>
      <c r="B195" s="67" t="s">
        <v>4</v>
      </c>
      <c r="C195" s="67" t="s">
        <v>71</v>
      </c>
      <c r="D195" s="68">
        <v>377401752.09000003</v>
      </c>
      <c r="E195" s="2">
        <v>0</v>
      </c>
      <c r="F195" s="12">
        <f t="shared" si="18"/>
        <v>377.40175209000006</v>
      </c>
      <c r="G195" s="8">
        <f t="shared" si="19"/>
        <v>5</v>
      </c>
      <c r="H195" s="8">
        <f t="shared" si="20"/>
        <v>2016</v>
      </c>
      <c r="I195" s="3" t="s">
        <v>4</v>
      </c>
      <c r="J195" s="6" t="str">
        <f t="shared" si="21"/>
        <v>6421</v>
      </c>
      <c r="K195" s="6" t="str">
        <f t="shared" si="22"/>
        <v>642</v>
      </c>
      <c r="L195" s="6" t="s">
        <v>207</v>
      </c>
      <c r="M195" s="4" t="str">
        <f>+VLOOKUP(J195,data1!$A$2:$C$19,2,0)</f>
        <v>Lương và thưởng</v>
      </c>
      <c r="N195" s="6" t="s">
        <v>87</v>
      </c>
      <c r="O195" s="8" t="s">
        <v>216</v>
      </c>
      <c r="P195" s="6" t="b">
        <f t="shared" si="23"/>
        <v>1</v>
      </c>
      <c r="Q195" s="1">
        <v>2</v>
      </c>
      <c r="R195" s="4" t="str">
        <f>+VLOOKUP(M195,data1!$B$2:$C$19,2,0)</f>
        <v>CP01</v>
      </c>
      <c r="S195" s="8" t="s">
        <v>207</v>
      </c>
    </row>
    <row r="196" spans="1:19" x14ac:dyDescent="0.25">
      <c r="A196" s="66">
        <v>42521</v>
      </c>
      <c r="B196" s="67" t="s">
        <v>10</v>
      </c>
      <c r="C196" s="67" t="s">
        <v>33</v>
      </c>
      <c r="D196" s="68">
        <v>314125191</v>
      </c>
      <c r="E196" s="2">
        <v>0</v>
      </c>
      <c r="F196" s="12">
        <f t="shared" si="18"/>
        <v>314.12519099999997</v>
      </c>
      <c r="G196" s="8">
        <f t="shared" si="19"/>
        <v>5</v>
      </c>
      <c r="H196" s="8">
        <f t="shared" si="20"/>
        <v>2016</v>
      </c>
      <c r="I196" s="3" t="s">
        <v>10</v>
      </c>
      <c r="J196" s="6" t="str">
        <f t="shared" si="21"/>
        <v>6429</v>
      </c>
      <c r="K196" s="6" t="str">
        <f t="shared" si="22"/>
        <v>642</v>
      </c>
      <c r="L196" s="6" t="s">
        <v>207</v>
      </c>
      <c r="M196" s="4" t="str">
        <f>+VLOOKUP(J196,data1!$A$2:$C$19,2,0)</f>
        <v>Chi Phí dịch vụ mua ngoài</v>
      </c>
      <c r="N196" s="6" t="s">
        <v>87</v>
      </c>
      <c r="O196" s="8" t="s">
        <v>216</v>
      </c>
      <c r="P196" s="6" t="b">
        <f t="shared" si="23"/>
        <v>1</v>
      </c>
      <c r="Q196" s="1">
        <v>2</v>
      </c>
      <c r="R196" s="4" t="str">
        <f>+VLOOKUP(M196,data1!$B$2:$C$19,2,0)</f>
        <v>CP09</v>
      </c>
      <c r="S196" s="8" t="s">
        <v>207</v>
      </c>
    </row>
    <row r="197" spans="1:19" x14ac:dyDescent="0.25">
      <c r="A197" s="66">
        <v>42521</v>
      </c>
      <c r="B197" s="67" t="s">
        <v>12</v>
      </c>
      <c r="C197" s="67" t="s">
        <v>74</v>
      </c>
      <c r="D197" s="68">
        <v>253653279.11999997</v>
      </c>
      <c r="E197" s="2">
        <v>0</v>
      </c>
      <c r="F197" s="12">
        <f t="shared" si="18"/>
        <v>253.65327911999998</v>
      </c>
      <c r="G197" s="8">
        <f t="shared" si="19"/>
        <v>5</v>
      </c>
      <c r="H197" s="8">
        <f t="shared" si="20"/>
        <v>2016</v>
      </c>
      <c r="I197" s="3" t="s">
        <v>12</v>
      </c>
      <c r="J197" s="6" t="str">
        <f t="shared" si="21"/>
        <v>6421</v>
      </c>
      <c r="K197" s="6" t="str">
        <f t="shared" si="22"/>
        <v>642</v>
      </c>
      <c r="L197" s="6" t="s">
        <v>206</v>
      </c>
      <c r="M197" s="4" t="str">
        <f>+VLOOKUP(J197,data1!$A$2:$C$19,2,0)</f>
        <v>Lương và thưởng</v>
      </c>
      <c r="N197" s="6" t="s">
        <v>210</v>
      </c>
      <c r="O197" s="8" t="s">
        <v>216</v>
      </c>
      <c r="P197" s="6" t="b">
        <f t="shared" si="23"/>
        <v>1</v>
      </c>
      <c r="Q197" s="1">
        <v>2</v>
      </c>
      <c r="R197" s="4" t="str">
        <f>+VLOOKUP(M197,data1!$B$2:$C$19,2,0)</f>
        <v>CP01</v>
      </c>
      <c r="S197" s="8" t="s">
        <v>207</v>
      </c>
    </row>
    <row r="198" spans="1:19" x14ac:dyDescent="0.25">
      <c r="A198" s="66">
        <v>42521</v>
      </c>
      <c r="B198" s="67" t="s">
        <v>22</v>
      </c>
      <c r="C198" s="67" t="s">
        <v>38</v>
      </c>
      <c r="D198" s="68">
        <v>83276100</v>
      </c>
      <c r="E198" s="2">
        <v>0</v>
      </c>
      <c r="F198" s="12">
        <f t="shared" si="18"/>
        <v>83.2761</v>
      </c>
      <c r="G198" s="8">
        <f t="shared" si="19"/>
        <v>5</v>
      </c>
      <c r="H198" s="8">
        <f t="shared" si="20"/>
        <v>2016</v>
      </c>
      <c r="I198" s="3" t="s">
        <v>22</v>
      </c>
      <c r="J198" s="6" t="str">
        <f t="shared" si="21"/>
        <v>6427</v>
      </c>
      <c r="K198" s="6" t="str">
        <f t="shared" si="22"/>
        <v>642</v>
      </c>
      <c r="L198" s="6" t="s">
        <v>206</v>
      </c>
      <c r="M198" s="4" t="str">
        <f>+VLOOKUP(J198,data1!$A$2:$C$19,2,0)</f>
        <v>Chi phí thuê cửa hàng, văn phòng</v>
      </c>
      <c r="N198" s="6" t="s">
        <v>210</v>
      </c>
      <c r="O198" s="8" t="s">
        <v>216</v>
      </c>
      <c r="P198" s="6" t="b">
        <f t="shared" si="23"/>
        <v>1</v>
      </c>
      <c r="Q198" s="1">
        <v>2</v>
      </c>
      <c r="R198" s="4" t="str">
        <f>+VLOOKUP(M198,data1!$B$2:$C$19,2,0)</f>
        <v>CP07</v>
      </c>
      <c r="S198" s="8" t="s">
        <v>207</v>
      </c>
    </row>
    <row r="199" spans="1:19" x14ac:dyDescent="0.25">
      <c r="A199" s="66">
        <v>42521</v>
      </c>
      <c r="B199" s="67" t="s">
        <v>193</v>
      </c>
      <c r="C199" s="67" t="s">
        <v>39</v>
      </c>
      <c r="D199" s="68">
        <v>81599296.5</v>
      </c>
      <c r="E199" s="2">
        <v>0</v>
      </c>
      <c r="F199" s="12">
        <f t="shared" si="18"/>
        <v>81.599296499999994</v>
      </c>
      <c r="G199" s="8">
        <f t="shared" si="19"/>
        <v>5</v>
      </c>
      <c r="H199" s="8">
        <f t="shared" si="20"/>
        <v>2016</v>
      </c>
      <c r="I199" s="3" t="s">
        <v>193</v>
      </c>
      <c r="J199" s="6" t="str">
        <f t="shared" si="21"/>
        <v>6429</v>
      </c>
      <c r="K199" s="6" t="str">
        <f t="shared" si="22"/>
        <v>642</v>
      </c>
      <c r="L199" s="6" t="s">
        <v>209</v>
      </c>
      <c r="M199" s="4" t="str">
        <f>+VLOOKUP(J199,data1!$A$2:$C$19,2,0)</f>
        <v>Chi Phí dịch vụ mua ngoài</v>
      </c>
      <c r="N199" s="6" t="s">
        <v>212</v>
      </c>
      <c r="O199" s="8" t="s">
        <v>216</v>
      </c>
      <c r="P199" s="6" t="b">
        <f t="shared" si="23"/>
        <v>1</v>
      </c>
      <c r="Q199" s="1">
        <v>2</v>
      </c>
      <c r="R199" s="4" t="str">
        <f>+VLOOKUP(M199,data1!$B$2:$C$19,2,0)</f>
        <v>CP09</v>
      </c>
      <c r="S199" s="8" t="s">
        <v>207</v>
      </c>
    </row>
    <row r="200" spans="1:19" x14ac:dyDescent="0.25">
      <c r="A200" s="66">
        <v>42521</v>
      </c>
      <c r="B200" s="67" t="s">
        <v>84</v>
      </c>
      <c r="C200" s="67" t="s">
        <v>43</v>
      </c>
      <c r="D200" s="68">
        <v>74324385</v>
      </c>
      <c r="E200" s="2">
        <v>0</v>
      </c>
      <c r="F200" s="12">
        <f t="shared" si="18"/>
        <v>74.324385000000007</v>
      </c>
      <c r="G200" s="8">
        <f t="shared" si="19"/>
        <v>5</v>
      </c>
      <c r="H200" s="8">
        <f t="shared" si="20"/>
        <v>2016</v>
      </c>
      <c r="I200" s="3" t="s">
        <v>84</v>
      </c>
      <c r="J200" s="6" t="str">
        <f t="shared" si="21"/>
        <v>6427</v>
      </c>
      <c r="K200" s="6" t="str">
        <f t="shared" si="22"/>
        <v>642</v>
      </c>
      <c r="L200" s="6" t="s">
        <v>207</v>
      </c>
      <c r="M200" s="4" t="str">
        <f>+VLOOKUP(J200,data1!$A$2:$C$19,2,0)</f>
        <v>Chi phí thuê cửa hàng, văn phòng</v>
      </c>
      <c r="N200" s="6" t="s">
        <v>87</v>
      </c>
      <c r="O200" s="8" t="s">
        <v>216</v>
      </c>
      <c r="P200" s="6" t="b">
        <f t="shared" si="23"/>
        <v>1</v>
      </c>
      <c r="Q200" s="1">
        <v>2</v>
      </c>
      <c r="R200" s="4" t="str">
        <f>+VLOOKUP(M200,data1!$B$2:$C$19,2,0)</f>
        <v>CP07</v>
      </c>
      <c r="S200" s="8" t="s">
        <v>207</v>
      </c>
    </row>
    <row r="201" spans="1:19" x14ac:dyDescent="0.25">
      <c r="A201" s="66">
        <v>42521</v>
      </c>
      <c r="B201" s="67" t="s">
        <v>6</v>
      </c>
      <c r="C201" s="67" t="s">
        <v>51</v>
      </c>
      <c r="D201" s="68">
        <v>68601317.310000002</v>
      </c>
      <c r="E201" s="2">
        <v>0</v>
      </c>
      <c r="F201" s="12">
        <f t="shared" si="18"/>
        <v>68.601317309999999</v>
      </c>
      <c r="G201" s="8">
        <f t="shared" si="19"/>
        <v>5</v>
      </c>
      <c r="H201" s="8">
        <f t="shared" si="20"/>
        <v>2016</v>
      </c>
      <c r="I201" s="3" t="s">
        <v>6</v>
      </c>
      <c r="J201" s="6" t="str">
        <f t="shared" si="21"/>
        <v>6423</v>
      </c>
      <c r="K201" s="6" t="str">
        <f t="shared" si="22"/>
        <v>642</v>
      </c>
      <c r="L201" s="6" t="s">
        <v>207</v>
      </c>
      <c r="M201" s="4" t="str">
        <f>+VLOOKUP(J201,data1!$A$2:$C$19,2,0)</f>
        <v>Chi phí công cụ, dụng cụ</v>
      </c>
      <c r="N201" s="6" t="s">
        <v>87</v>
      </c>
      <c r="O201" s="8" t="s">
        <v>216</v>
      </c>
      <c r="P201" s="6" t="b">
        <f t="shared" si="23"/>
        <v>1</v>
      </c>
      <c r="Q201" s="1">
        <v>2</v>
      </c>
      <c r="R201" s="4" t="str">
        <f>+VLOOKUP(M201,data1!$B$2:$C$19,2,0)</f>
        <v>CP03</v>
      </c>
      <c r="S201" s="8" t="s">
        <v>207</v>
      </c>
    </row>
    <row r="202" spans="1:19" x14ac:dyDescent="0.25">
      <c r="A202" s="66">
        <v>42521</v>
      </c>
      <c r="B202" s="67" t="s">
        <v>185</v>
      </c>
      <c r="C202" s="67" t="s">
        <v>37</v>
      </c>
      <c r="D202" s="68">
        <v>65497718.700000003</v>
      </c>
      <c r="E202" s="2">
        <v>0</v>
      </c>
      <c r="F202" s="12">
        <f t="shared" si="18"/>
        <v>65.497718700000007</v>
      </c>
      <c r="G202" s="8">
        <f t="shared" si="19"/>
        <v>5</v>
      </c>
      <c r="H202" s="8">
        <f t="shared" si="20"/>
        <v>2016</v>
      </c>
      <c r="I202" s="3" t="s">
        <v>185</v>
      </c>
      <c r="J202" s="6" t="str">
        <f t="shared" si="21"/>
        <v>6423</v>
      </c>
      <c r="K202" s="6" t="str">
        <f t="shared" si="22"/>
        <v>642</v>
      </c>
      <c r="L202" s="6" t="s">
        <v>206</v>
      </c>
      <c r="M202" s="4" t="str">
        <f>+VLOOKUP(J202,data1!$A$2:$C$19,2,0)</f>
        <v>Chi phí công cụ, dụng cụ</v>
      </c>
      <c r="N202" s="6" t="s">
        <v>210</v>
      </c>
      <c r="O202" s="8" t="s">
        <v>216</v>
      </c>
      <c r="P202" s="6" t="b">
        <f t="shared" si="23"/>
        <v>1</v>
      </c>
      <c r="Q202" s="1">
        <v>2</v>
      </c>
      <c r="R202" s="4" t="str">
        <f>+VLOOKUP(M202,data1!$B$2:$C$19,2,0)</f>
        <v>CP03</v>
      </c>
      <c r="S202" s="8" t="s">
        <v>207</v>
      </c>
    </row>
    <row r="203" spans="1:19" x14ac:dyDescent="0.25">
      <c r="A203" s="66">
        <v>42521</v>
      </c>
      <c r="B203" s="67" t="s">
        <v>186</v>
      </c>
      <c r="C203" s="67" t="s">
        <v>33</v>
      </c>
      <c r="D203" s="68">
        <v>51611310</v>
      </c>
      <c r="E203" s="2">
        <v>0</v>
      </c>
      <c r="F203" s="12">
        <f t="shared" si="18"/>
        <v>51.611310000000003</v>
      </c>
      <c r="G203" s="8">
        <f t="shared" si="19"/>
        <v>5</v>
      </c>
      <c r="H203" s="8">
        <f t="shared" si="20"/>
        <v>2016</v>
      </c>
      <c r="I203" s="3" t="s">
        <v>186</v>
      </c>
      <c r="J203" s="6" t="str">
        <f t="shared" si="21"/>
        <v>6421</v>
      </c>
      <c r="K203" s="6" t="str">
        <f t="shared" si="22"/>
        <v>642</v>
      </c>
      <c r="L203" s="6" t="s">
        <v>208</v>
      </c>
      <c r="M203" s="4" t="str">
        <f>+VLOOKUP(J203,data1!$A$2:$C$19,2,0)</f>
        <v>Lương và thưởng</v>
      </c>
      <c r="N203" s="6" t="s">
        <v>211</v>
      </c>
      <c r="O203" s="8" t="s">
        <v>216</v>
      </c>
      <c r="P203" s="6" t="b">
        <f t="shared" si="23"/>
        <v>1</v>
      </c>
      <c r="Q203" s="1">
        <v>2</v>
      </c>
      <c r="R203" s="4" t="str">
        <f>+VLOOKUP(M203,data1!$B$2:$C$19,2,0)</f>
        <v>CP01</v>
      </c>
      <c r="S203" s="8" t="s">
        <v>207</v>
      </c>
    </row>
    <row r="204" spans="1:19" x14ac:dyDescent="0.25">
      <c r="A204" s="66">
        <v>42521</v>
      </c>
      <c r="B204" s="67" t="s">
        <v>188</v>
      </c>
      <c r="C204" s="67" t="s">
        <v>43</v>
      </c>
      <c r="D204" s="68">
        <v>50821191</v>
      </c>
      <c r="E204" s="2">
        <v>0</v>
      </c>
      <c r="F204" s="12">
        <f t="shared" si="18"/>
        <v>50.821190999999999</v>
      </c>
      <c r="G204" s="8">
        <f t="shared" si="19"/>
        <v>5</v>
      </c>
      <c r="H204" s="8">
        <f t="shared" si="20"/>
        <v>2016</v>
      </c>
      <c r="I204" s="3" t="s">
        <v>188</v>
      </c>
      <c r="J204" s="6" t="str">
        <f t="shared" si="21"/>
        <v>6429</v>
      </c>
      <c r="K204" s="6" t="str">
        <f t="shared" si="22"/>
        <v>642</v>
      </c>
      <c r="L204" s="6" t="s">
        <v>208</v>
      </c>
      <c r="M204" s="4" t="str">
        <f>+VLOOKUP(J204,data1!$A$2:$C$19,2,0)</f>
        <v>Chi Phí dịch vụ mua ngoài</v>
      </c>
      <c r="N204" s="6" t="s">
        <v>211</v>
      </c>
      <c r="O204" s="8" t="s">
        <v>216</v>
      </c>
      <c r="P204" s="6" t="b">
        <f t="shared" si="23"/>
        <v>1</v>
      </c>
      <c r="Q204" s="1">
        <v>2</v>
      </c>
      <c r="R204" s="4" t="str">
        <f>+VLOOKUP(M204,data1!$B$2:$C$19,2,0)</f>
        <v>CP09</v>
      </c>
      <c r="S204" s="8" t="s">
        <v>207</v>
      </c>
    </row>
    <row r="205" spans="1:19" x14ac:dyDescent="0.25">
      <c r="A205" s="66">
        <v>42521</v>
      </c>
      <c r="B205" s="67" t="s">
        <v>189</v>
      </c>
      <c r="C205" s="67" t="s">
        <v>43</v>
      </c>
      <c r="D205" s="68">
        <v>47981565</v>
      </c>
      <c r="E205" s="2">
        <v>0</v>
      </c>
      <c r="F205" s="12">
        <f t="shared" si="18"/>
        <v>47.981565000000003</v>
      </c>
      <c r="G205" s="8">
        <f t="shared" si="19"/>
        <v>5</v>
      </c>
      <c r="H205" s="8">
        <f t="shared" si="20"/>
        <v>2016</v>
      </c>
      <c r="I205" s="3" t="s">
        <v>189</v>
      </c>
      <c r="J205" s="6" t="str">
        <f t="shared" si="21"/>
        <v>6427</v>
      </c>
      <c r="K205" s="6" t="str">
        <f t="shared" si="22"/>
        <v>642</v>
      </c>
      <c r="L205" s="6" t="s">
        <v>208</v>
      </c>
      <c r="M205" s="4" t="str">
        <f>+VLOOKUP(J205,data1!$A$2:$C$19,2,0)</f>
        <v>Chi phí thuê cửa hàng, văn phòng</v>
      </c>
      <c r="N205" s="6" t="s">
        <v>211</v>
      </c>
      <c r="O205" s="8" t="s">
        <v>216</v>
      </c>
      <c r="P205" s="6" t="b">
        <f t="shared" si="23"/>
        <v>1</v>
      </c>
      <c r="Q205" s="1">
        <v>2</v>
      </c>
      <c r="R205" s="4" t="str">
        <f>+VLOOKUP(M205,data1!$B$2:$C$19,2,0)</f>
        <v>CP07</v>
      </c>
      <c r="S205" s="8" t="s">
        <v>207</v>
      </c>
    </row>
    <row r="206" spans="1:19" x14ac:dyDescent="0.25">
      <c r="A206" s="66">
        <v>42521</v>
      </c>
      <c r="B206" s="67" t="s">
        <v>10</v>
      </c>
      <c r="C206" s="67" t="s">
        <v>51</v>
      </c>
      <c r="D206" s="68">
        <v>38976375.689999998</v>
      </c>
      <c r="E206" s="2">
        <v>0</v>
      </c>
      <c r="F206" s="12">
        <f t="shared" si="18"/>
        <v>38.976375689999998</v>
      </c>
      <c r="G206" s="8">
        <f t="shared" si="19"/>
        <v>5</v>
      </c>
      <c r="H206" s="8">
        <f t="shared" si="20"/>
        <v>2016</v>
      </c>
      <c r="I206" s="3" t="s">
        <v>10</v>
      </c>
      <c r="J206" s="6" t="str">
        <f t="shared" si="21"/>
        <v>6429</v>
      </c>
      <c r="K206" s="6" t="str">
        <f t="shared" si="22"/>
        <v>642</v>
      </c>
      <c r="L206" s="6" t="s">
        <v>207</v>
      </c>
      <c r="M206" s="4" t="str">
        <f>+VLOOKUP(J206,data1!$A$2:$C$19,2,0)</f>
        <v>Chi Phí dịch vụ mua ngoài</v>
      </c>
      <c r="N206" s="6" t="s">
        <v>87</v>
      </c>
      <c r="O206" s="8" t="s">
        <v>216</v>
      </c>
      <c r="P206" s="6" t="b">
        <f t="shared" si="23"/>
        <v>1</v>
      </c>
      <c r="Q206" s="1">
        <v>2</v>
      </c>
      <c r="R206" s="4" t="str">
        <f>+VLOOKUP(M206,data1!$B$2:$C$19,2,0)</f>
        <v>CP09</v>
      </c>
      <c r="S206" s="8" t="s">
        <v>207</v>
      </c>
    </row>
    <row r="207" spans="1:19" x14ac:dyDescent="0.25">
      <c r="A207" s="66">
        <v>42521</v>
      </c>
      <c r="B207" s="67" t="s">
        <v>10</v>
      </c>
      <c r="C207" s="67" t="s">
        <v>43</v>
      </c>
      <c r="D207" s="68">
        <v>37424538.090000004</v>
      </c>
      <c r="E207" s="2">
        <v>0</v>
      </c>
      <c r="F207" s="12">
        <f t="shared" si="18"/>
        <v>37.424538090000006</v>
      </c>
      <c r="G207" s="8">
        <f t="shared" si="19"/>
        <v>5</v>
      </c>
      <c r="H207" s="8">
        <f t="shared" si="20"/>
        <v>2016</v>
      </c>
      <c r="I207" s="3" t="s">
        <v>10</v>
      </c>
      <c r="J207" s="6" t="str">
        <f t="shared" si="21"/>
        <v>6429</v>
      </c>
      <c r="K207" s="6" t="str">
        <f t="shared" si="22"/>
        <v>642</v>
      </c>
      <c r="L207" s="6" t="s">
        <v>207</v>
      </c>
      <c r="M207" s="4" t="str">
        <f>+VLOOKUP(J207,data1!$A$2:$C$19,2,0)</f>
        <v>Chi Phí dịch vụ mua ngoài</v>
      </c>
      <c r="N207" s="6" t="s">
        <v>87</v>
      </c>
      <c r="O207" s="8" t="s">
        <v>216</v>
      </c>
      <c r="P207" s="6" t="b">
        <f t="shared" si="23"/>
        <v>1</v>
      </c>
      <c r="Q207" s="1">
        <v>2</v>
      </c>
      <c r="R207" s="4" t="str">
        <f>+VLOOKUP(M207,data1!$B$2:$C$19,2,0)</f>
        <v>CP09</v>
      </c>
      <c r="S207" s="8" t="s">
        <v>207</v>
      </c>
    </row>
    <row r="208" spans="1:19" x14ac:dyDescent="0.25">
      <c r="A208" s="66">
        <v>42521</v>
      </c>
      <c r="B208" s="67" t="s">
        <v>6</v>
      </c>
      <c r="C208" s="67" t="s">
        <v>50</v>
      </c>
      <c r="D208" s="68">
        <v>37104841.079999998</v>
      </c>
      <c r="E208" s="2">
        <v>0</v>
      </c>
      <c r="F208" s="12">
        <f t="shared" si="18"/>
        <v>37.10484108</v>
      </c>
      <c r="G208" s="8">
        <f t="shared" si="19"/>
        <v>5</v>
      </c>
      <c r="H208" s="8">
        <f t="shared" si="20"/>
        <v>2016</v>
      </c>
      <c r="I208" s="3" t="s">
        <v>6</v>
      </c>
      <c r="J208" s="6" t="str">
        <f t="shared" si="21"/>
        <v>6423</v>
      </c>
      <c r="K208" s="6" t="str">
        <f t="shared" si="22"/>
        <v>642</v>
      </c>
      <c r="L208" s="6" t="s">
        <v>207</v>
      </c>
      <c r="M208" s="4" t="str">
        <f>+VLOOKUP(J208,data1!$A$2:$C$19,2,0)</f>
        <v>Chi phí công cụ, dụng cụ</v>
      </c>
      <c r="N208" s="6" t="s">
        <v>87</v>
      </c>
      <c r="O208" s="8" t="s">
        <v>216</v>
      </c>
      <c r="P208" s="6" t="b">
        <f t="shared" si="23"/>
        <v>1</v>
      </c>
      <c r="Q208" s="1">
        <v>2</v>
      </c>
      <c r="R208" s="4" t="str">
        <f>+VLOOKUP(M208,data1!$B$2:$C$19,2,0)</f>
        <v>CP03</v>
      </c>
      <c r="S208" s="8" t="s">
        <v>207</v>
      </c>
    </row>
    <row r="209" spans="1:19" x14ac:dyDescent="0.25">
      <c r="A209" s="66">
        <v>42521</v>
      </c>
      <c r="B209" s="67" t="s">
        <v>9</v>
      </c>
      <c r="C209" s="67" t="s">
        <v>43</v>
      </c>
      <c r="D209" s="68">
        <v>28921005</v>
      </c>
      <c r="E209" s="2">
        <v>0</v>
      </c>
      <c r="F209" s="12">
        <f t="shared" si="18"/>
        <v>28.921005000000001</v>
      </c>
      <c r="G209" s="8">
        <f t="shared" si="19"/>
        <v>5</v>
      </c>
      <c r="H209" s="8">
        <f t="shared" si="20"/>
        <v>2016</v>
      </c>
      <c r="I209" s="3" t="s">
        <v>9</v>
      </c>
      <c r="J209" s="6" t="str">
        <f t="shared" si="21"/>
        <v>6428</v>
      </c>
      <c r="K209" s="6" t="str">
        <f t="shared" si="22"/>
        <v>642</v>
      </c>
      <c r="L209" s="6" t="s">
        <v>207</v>
      </c>
      <c r="M209" s="4" t="str">
        <f>+VLOOKUP(J209,data1!$A$2:$C$19,2,0)</f>
        <v>Công tác phí và tiếp khách</v>
      </c>
      <c r="N209" s="6" t="s">
        <v>87</v>
      </c>
      <c r="O209" s="8" t="s">
        <v>216</v>
      </c>
      <c r="P209" s="6" t="b">
        <f t="shared" si="23"/>
        <v>1</v>
      </c>
      <c r="Q209" s="1">
        <v>2</v>
      </c>
      <c r="R209" s="4" t="str">
        <f>+VLOOKUP(M209,data1!$B$2:$C$19,2,0)</f>
        <v>CP11</v>
      </c>
      <c r="S209" s="8" t="s">
        <v>207</v>
      </c>
    </row>
    <row r="210" spans="1:19" x14ac:dyDescent="0.25">
      <c r="A210" s="66">
        <v>42521</v>
      </c>
      <c r="B210" s="67" t="s">
        <v>9</v>
      </c>
      <c r="C210" s="67" t="s">
        <v>33</v>
      </c>
      <c r="D210" s="68">
        <v>27897390</v>
      </c>
      <c r="E210" s="2">
        <v>0</v>
      </c>
      <c r="F210" s="12">
        <f t="shared" si="18"/>
        <v>27.897390000000001</v>
      </c>
      <c r="G210" s="8">
        <f t="shared" si="19"/>
        <v>5</v>
      </c>
      <c r="H210" s="8">
        <f t="shared" si="20"/>
        <v>2016</v>
      </c>
      <c r="I210" s="3" t="s">
        <v>9</v>
      </c>
      <c r="J210" s="6" t="str">
        <f t="shared" si="21"/>
        <v>6428</v>
      </c>
      <c r="K210" s="6" t="str">
        <f t="shared" si="22"/>
        <v>642</v>
      </c>
      <c r="L210" s="6" t="s">
        <v>207</v>
      </c>
      <c r="M210" s="4" t="str">
        <f>+VLOOKUP(J210,data1!$A$2:$C$19,2,0)</f>
        <v>Công tác phí và tiếp khách</v>
      </c>
      <c r="N210" s="6" t="s">
        <v>87</v>
      </c>
      <c r="O210" s="8" t="s">
        <v>216</v>
      </c>
      <c r="P210" s="6" t="b">
        <f t="shared" si="23"/>
        <v>1</v>
      </c>
      <c r="Q210" s="1">
        <v>2</v>
      </c>
      <c r="R210" s="4" t="str">
        <f>+VLOOKUP(M210,data1!$B$2:$C$19,2,0)</f>
        <v>CP11</v>
      </c>
      <c r="S210" s="8" t="s">
        <v>207</v>
      </c>
    </row>
    <row r="211" spans="1:19" x14ac:dyDescent="0.25">
      <c r="A211" s="66">
        <v>42521</v>
      </c>
      <c r="B211" s="67" t="s">
        <v>15</v>
      </c>
      <c r="C211" s="67" t="s">
        <v>39</v>
      </c>
      <c r="D211" s="68">
        <v>25875000</v>
      </c>
      <c r="E211" s="2">
        <v>0</v>
      </c>
      <c r="F211" s="12">
        <f t="shared" si="18"/>
        <v>25.875</v>
      </c>
      <c r="G211" s="8">
        <f t="shared" si="19"/>
        <v>5</v>
      </c>
      <c r="H211" s="8">
        <f t="shared" si="20"/>
        <v>2016</v>
      </c>
      <c r="I211" s="3" t="s">
        <v>15</v>
      </c>
      <c r="J211" s="6" t="str">
        <f t="shared" si="21"/>
        <v>6428</v>
      </c>
      <c r="K211" s="6" t="str">
        <f t="shared" si="22"/>
        <v>642</v>
      </c>
      <c r="L211" s="6" t="s">
        <v>206</v>
      </c>
      <c r="M211" s="4" t="str">
        <f>+VLOOKUP(J211,data1!$A$2:$C$19,2,0)</f>
        <v>Công tác phí và tiếp khách</v>
      </c>
      <c r="N211" s="6" t="s">
        <v>210</v>
      </c>
      <c r="O211" s="8" t="s">
        <v>216</v>
      </c>
      <c r="P211" s="6" t="b">
        <f t="shared" si="23"/>
        <v>1</v>
      </c>
      <c r="Q211" s="1">
        <v>2</v>
      </c>
      <c r="R211" s="4" t="str">
        <f>+VLOOKUP(M211,data1!$B$2:$C$19,2,0)</f>
        <v>CP11</v>
      </c>
      <c r="S211" s="8" t="s">
        <v>207</v>
      </c>
    </row>
    <row r="212" spans="1:19" x14ac:dyDescent="0.25">
      <c r="A212" s="66">
        <v>42521</v>
      </c>
      <c r="B212" s="67" t="s">
        <v>80</v>
      </c>
      <c r="C212" s="67" t="s">
        <v>38</v>
      </c>
      <c r="D212" s="68">
        <v>23320274.310000002</v>
      </c>
      <c r="E212" s="2">
        <v>0</v>
      </c>
      <c r="F212" s="12">
        <f t="shared" si="18"/>
        <v>23.320274310000002</v>
      </c>
      <c r="G212" s="8">
        <f t="shared" si="19"/>
        <v>5</v>
      </c>
      <c r="H212" s="8">
        <f t="shared" si="20"/>
        <v>2016</v>
      </c>
      <c r="I212" s="3" t="s">
        <v>80</v>
      </c>
      <c r="J212" s="6" t="str">
        <f t="shared" si="21"/>
        <v>6425</v>
      </c>
      <c r="K212" s="6" t="str">
        <f t="shared" si="22"/>
        <v>642</v>
      </c>
      <c r="L212" s="6" t="s">
        <v>206</v>
      </c>
      <c r="M212" s="4" t="str">
        <f>+VLOOKUP(J212,data1!$A$2:$C$19,2,0)</f>
        <v>Chi phí Marketing</v>
      </c>
      <c r="N212" s="6" t="s">
        <v>210</v>
      </c>
      <c r="O212" s="8" t="s">
        <v>216</v>
      </c>
      <c r="P212" s="6" t="b">
        <f t="shared" si="23"/>
        <v>1</v>
      </c>
      <c r="Q212" s="1">
        <v>2</v>
      </c>
      <c r="R212" s="4" t="str">
        <f>+VLOOKUP(M212,data1!$B$2:$C$19,2,0)</f>
        <v>CP05</v>
      </c>
      <c r="S212" s="8" t="s">
        <v>207</v>
      </c>
    </row>
    <row r="213" spans="1:19" x14ac:dyDescent="0.25">
      <c r="A213" s="66">
        <v>42521</v>
      </c>
      <c r="B213" s="67" t="s">
        <v>188</v>
      </c>
      <c r="C213" s="67" t="s">
        <v>33</v>
      </c>
      <c r="D213" s="68">
        <v>22051710</v>
      </c>
      <c r="E213" s="2">
        <v>0</v>
      </c>
      <c r="F213" s="12">
        <f t="shared" si="18"/>
        <v>22.05171</v>
      </c>
      <c r="G213" s="8">
        <f t="shared" si="19"/>
        <v>5</v>
      </c>
      <c r="H213" s="8">
        <f t="shared" si="20"/>
        <v>2016</v>
      </c>
      <c r="I213" s="3" t="s">
        <v>188</v>
      </c>
      <c r="J213" s="6" t="str">
        <f t="shared" si="21"/>
        <v>6429</v>
      </c>
      <c r="K213" s="6" t="str">
        <f t="shared" si="22"/>
        <v>642</v>
      </c>
      <c r="L213" s="6" t="s">
        <v>208</v>
      </c>
      <c r="M213" s="4" t="str">
        <f>+VLOOKUP(J213,data1!$A$2:$C$19,2,0)</f>
        <v>Chi Phí dịch vụ mua ngoài</v>
      </c>
      <c r="N213" s="6" t="s">
        <v>211</v>
      </c>
      <c r="O213" s="8" t="s">
        <v>216</v>
      </c>
      <c r="P213" s="6" t="b">
        <f t="shared" si="23"/>
        <v>1</v>
      </c>
      <c r="Q213" s="1">
        <v>2</v>
      </c>
      <c r="R213" s="4" t="str">
        <f>+VLOOKUP(M213,data1!$B$2:$C$19,2,0)</f>
        <v>CP09</v>
      </c>
      <c r="S213" s="8" t="s">
        <v>207</v>
      </c>
    </row>
    <row r="214" spans="1:19" ht="30" x14ac:dyDescent="0.25">
      <c r="A214" s="66">
        <v>42521</v>
      </c>
      <c r="B214" s="67" t="s">
        <v>14</v>
      </c>
      <c r="C214" s="67" t="s">
        <v>31</v>
      </c>
      <c r="D214" s="68">
        <v>21964770</v>
      </c>
      <c r="E214" s="2">
        <v>0</v>
      </c>
      <c r="F214" s="12">
        <f t="shared" si="18"/>
        <v>21.964770000000001</v>
      </c>
      <c r="G214" s="8">
        <f t="shared" si="19"/>
        <v>5</v>
      </c>
      <c r="H214" s="8">
        <f t="shared" si="20"/>
        <v>2016</v>
      </c>
      <c r="I214" s="3" t="s">
        <v>14</v>
      </c>
      <c r="J214" s="6" t="str">
        <f t="shared" si="21"/>
        <v>6426</v>
      </c>
      <c r="K214" s="6" t="str">
        <f t="shared" si="22"/>
        <v>642</v>
      </c>
      <c r="L214" s="6" t="s">
        <v>206</v>
      </c>
      <c r="M214" s="4" t="str">
        <f>+VLOOKUP(J214,data1!$A$2:$C$19,2,0)</f>
        <v>Chi phí điện, nước, điện thoại, Internet...</v>
      </c>
      <c r="N214" s="6" t="s">
        <v>210</v>
      </c>
      <c r="O214" s="8" t="s">
        <v>216</v>
      </c>
      <c r="P214" s="6" t="b">
        <f t="shared" si="23"/>
        <v>1</v>
      </c>
      <c r="Q214" s="1">
        <v>2</v>
      </c>
      <c r="R214" s="4" t="str">
        <f>+VLOOKUP(M214,data1!$B$2:$C$19,2,0)</f>
        <v>CP06</v>
      </c>
      <c r="S214" s="8" t="s">
        <v>207</v>
      </c>
    </row>
    <row r="215" spans="1:19" x14ac:dyDescent="0.25">
      <c r="A215" s="66">
        <v>42521</v>
      </c>
      <c r="B215" s="67" t="s">
        <v>185</v>
      </c>
      <c r="C215" s="67" t="s">
        <v>38</v>
      </c>
      <c r="D215" s="68">
        <v>17249999.310000002</v>
      </c>
      <c r="E215" s="2">
        <v>0</v>
      </c>
      <c r="F215" s="12">
        <f t="shared" si="18"/>
        <v>17.249999310000003</v>
      </c>
      <c r="G215" s="8">
        <f t="shared" si="19"/>
        <v>5</v>
      </c>
      <c r="H215" s="8">
        <f t="shared" si="20"/>
        <v>2016</v>
      </c>
      <c r="I215" s="3" t="s">
        <v>185</v>
      </c>
      <c r="J215" s="6" t="str">
        <f t="shared" si="21"/>
        <v>6423</v>
      </c>
      <c r="K215" s="6" t="str">
        <f t="shared" si="22"/>
        <v>642</v>
      </c>
      <c r="L215" s="6" t="s">
        <v>206</v>
      </c>
      <c r="M215" s="4" t="str">
        <f>+VLOOKUP(J215,data1!$A$2:$C$19,2,0)</f>
        <v>Chi phí công cụ, dụng cụ</v>
      </c>
      <c r="N215" s="6" t="s">
        <v>210</v>
      </c>
      <c r="O215" s="8" t="s">
        <v>216</v>
      </c>
      <c r="P215" s="6" t="b">
        <f t="shared" si="23"/>
        <v>1</v>
      </c>
      <c r="Q215" s="1">
        <v>2</v>
      </c>
      <c r="R215" s="4" t="str">
        <f>+VLOOKUP(M215,data1!$B$2:$C$19,2,0)</f>
        <v>CP03</v>
      </c>
      <c r="S215" s="8" t="s">
        <v>207</v>
      </c>
    </row>
    <row r="216" spans="1:19" x14ac:dyDescent="0.25">
      <c r="A216" s="66">
        <v>42521</v>
      </c>
      <c r="B216" s="67" t="s">
        <v>183</v>
      </c>
      <c r="C216" s="67" t="s">
        <v>79</v>
      </c>
      <c r="D216" s="68">
        <v>15935205.690000001</v>
      </c>
      <c r="E216" s="2">
        <v>0</v>
      </c>
      <c r="F216" s="12">
        <f t="shared" si="18"/>
        <v>15.935205690000002</v>
      </c>
      <c r="G216" s="8">
        <f t="shared" si="19"/>
        <v>5</v>
      </c>
      <c r="H216" s="8">
        <f t="shared" si="20"/>
        <v>2016</v>
      </c>
      <c r="I216" s="3" t="s">
        <v>183</v>
      </c>
      <c r="J216" s="6" t="str">
        <f t="shared" si="21"/>
        <v>6424</v>
      </c>
      <c r="K216" s="6" t="str">
        <f t="shared" si="22"/>
        <v>642</v>
      </c>
      <c r="L216" s="6" t="s">
        <v>208</v>
      </c>
      <c r="M216" s="4" t="str">
        <f>+VLOOKUP(J216,data1!$A$2:$C$19,2,0)</f>
        <v>Chi phí khấu hao TSCĐ</v>
      </c>
      <c r="N216" s="6" t="s">
        <v>211</v>
      </c>
      <c r="O216" s="8" t="s">
        <v>216</v>
      </c>
      <c r="P216" s="6" t="b">
        <f t="shared" si="23"/>
        <v>1</v>
      </c>
      <c r="Q216" s="1">
        <v>2</v>
      </c>
      <c r="R216" s="4" t="str">
        <f>+VLOOKUP(M216,data1!$B$2:$C$19,2,0)</f>
        <v>CP04</v>
      </c>
      <c r="S216" s="8" t="s">
        <v>207</v>
      </c>
    </row>
    <row r="217" spans="1:19" ht="30" x14ac:dyDescent="0.25">
      <c r="A217" s="66">
        <v>42521</v>
      </c>
      <c r="B217" s="67" t="s">
        <v>191</v>
      </c>
      <c r="C217" s="67" t="s">
        <v>33</v>
      </c>
      <c r="D217" s="68">
        <v>14906070</v>
      </c>
      <c r="E217" s="2">
        <v>0</v>
      </c>
      <c r="F217" s="12">
        <f t="shared" si="18"/>
        <v>14.90607</v>
      </c>
      <c r="G217" s="8">
        <f t="shared" si="19"/>
        <v>5</v>
      </c>
      <c r="H217" s="8">
        <f t="shared" si="20"/>
        <v>2016</v>
      </c>
      <c r="I217" s="3" t="s">
        <v>191</v>
      </c>
      <c r="J217" s="6" t="str">
        <f t="shared" si="21"/>
        <v>6426</v>
      </c>
      <c r="K217" s="6" t="str">
        <f t="shared" si="22"/>
        <v>642</v>
      </c>
      <c r="L217" s="6" t="s">
        <v>208</v>
      </c>
      <c r="M217" s="4" t="str">
        <f>+VLOOKUP(J217,data1!$A$2:$C$19,2,0)</f>
        <v>Chi phí điện, nước, điện thoại, Internet...</v>
      </c>
      <c r="N217" s="6" t="s">
        <v>211</v>
      </c>
      <c r="O217" s="8" t="s">
        <v>216</v>
      </c>
      <c r="P217" s="6" t="b">
        <f t="shared" si="23"/>
        <v>1</v>
      </c>
      <c r="Q217" s="1">
        <v>2</v>
      </c>
      <c r="R217" s="4" t="str">
        <f>+VLOOKUP(M217,data1!$B$2:$C$19,2,0)</f>
        <v>CP06</v>
      </c>
      <c r="S217" s="8" t="s">
        <v>207</v>
      </c>
    </row>
    <row r="218" spans="1:19" x14ac:dyDescent="0.25">
      <c r="A218" s="66">
        <v>42521</v>
      </c>
      <c r="B218" s="67" t="s">
        <v>187</v>
      </c>
      <c r="C218" s="67" t="s">
        <v>79</v>
      </c>
      <c r="D218" s="68">
        <v>13663898.190000001</v>
      </c>
      <c r="E218" s="2">
        <v>0</v>
      </c>
      <c r="F218" s="12">
        <f t="shared" si="18"/>
        <v>13.663898190000001</v>
      </c>
      <c r="G218" s="8">
        <f t="shared" si="19"/>
        <v>5</v>
      </c>
      <c r="H218" s="8">
        <f t="shared" si="20"/>
        <v>2016</v>
      </c>
      <c r="I218" s="3" t="s">
        <v>187</v>
      </c>
      <c r="J218" s="6" t="str">
        <f t="shared" si="21"/>
        <v>6424</v>
      </c>
      <c r="K218" s="6" t="str">
        <f t="shared" si="22"/>
        <v>642</v>
      </c>
      <c r="L218" s="6" t="s">
        <v>207</v>
      </c>
      <c r="M218" s="4" t="str">
        <f>+VLOOKUP(J218,data1!$A$2:$C$19,2,0)</f>
        <v>Chi phí khấu hao TSCĐ</v>
      </c>
      <c r="N218" s="6" t="s">
        <v>87</v>
      </c>
      <c r="O218" s="8" t="s">
        <v>216</v>
      </c>
      <c r="P218" s="6" t="b">
        <f t="shared" si="23"/>
        <v>1</v>
      </c>
      <c r="Q218" s="1">
        <v>2</v>
      </c>
      <c r="R218" s="4" t="str">
        <f>+VLOOKUP(M218,data1!$B$2:$C$19,2,0)</f>
        <v>CP04</v>
      </c>
      <c r="S218" s="8" t="s">
        <v>207</v>
      </c>
    </row>
    <row r="219" spans="1:19" ht="30" x14ac:dyDescent="0.25">
      <c r="A219" s="66">
        <v>42521</v>
      </c>
      <c r="B219" s="67" t="s">
        <v>8</v>
      </c>
      <c r="C219" s="67" t="s">
        <v>43</v>
      </c>
      <c r="D219" s="68">
        <v>9932909.4900000002</v>
      </c>
      <c r="E219" s="2">
        <v>0</v>
      </c>
      <c r="F219" s="12">
        <f t="shared" si="18"/>
        <v>9.9329094900000001</v>
      </c>
      <c r="G219" s="8">
        <f t="shared" si="19"/>
        <v>5</v>
      </c>
      <c r="H219" s="8">
        <f t="shared" si="20"/>
        <v>2016</v>
      </c>
      <c r="I219" s="3" t="s">
        <v>8</v>
      </c>
      <c r="J219" s="6" t="str">
        <f t="shared" si="21"/>
        <v>6426</v>
      </c>
      <c r="K219" s="6" t="str">
        <f t="shared" si="22"/>
        <v>642</v>
      </c>
      <c r="L219" s="6" t="s">
        <v>207</v>
      </c>
      <c r="M219" s="4" t="str">
        <f>+VLOOKUP(J219,data1!$A$2:$C$19,2,0)</f>
        <v>Chi phí điện, nước, điện thoại, Internet...</v>
      </c>
      <c r="N219" s="6" t="s">
        <v>87</v>
      </c>
      <c r="O219" s="8" t="s">
        <v>216</v>
      </c>
      <c r="P219" s="6" t="b">
        <f t="shared" si="23"/>
        <v>1</v>
      </c>
      <c r="Q219" s="1">
        <v>2</v>
      </c>
      <c r="R219" s="4" t="str">
        <f>+VLOOKUP(M219,data1!$B$2:$C$19,2,0)</f>
        <v>CP06</v>
      </c>
      <c r="S219" s="8" t="s">
        <v>207</v>
      </c>
    </row>
    <row r="220" spans="1:19" x14ac:dyDescent="0.25">
      <c r="A220" s="66">
        <v>42521</v>
      </c>
      <c r="B220" s="67" t="s">
        <v>5</v>
      </c>
      <c r="C220" s="67" t="s">
        <v>58</v>
      </c>
      <c r="D220" s="68">
        <v>8361800.6040000003</v>
      </c>
      <c r="E220" s="2">
        <v>0</v>
      </c>
      <c r="F220" s="12">
        <f t="shared" si="18"/>
        <v>8.3618006040000008</v>
      </c>
      <c r="G220" s="8">
        <f t="shared" si="19"/>
        <v>5</v>
      </c>
      <c r="H220" s="8">
        <f t="shared" si="20"/>
        <v>2016</v>
      </c>
      <c r="I220" s="3" t="s">
        <v>5</v>
      </c>
      <c r="J220" s="6" t="str">
        <f t="shared" si="21"/>
        <v>6422</v>
      </c>
      <c r="K220" s="6" t="str">
        <f t="shared" si="22"/>
        <v>642</v>
      </c>
      <c r="L220" s="6" t="s">
        <v>207</v>
      </c>
      <c r="M220" s="4" t="str">
        <f>+VLOOKUP(J220,data1!$A$2:$C$19,2,0)</f>
        <v>Chi phí kiểm định hàng hóa</v>
      </c>
      <c r="N220" s="6" t="s">
        <v>87</v>
      </c>
      <c r="O220" s="8" t="s">
        <v>216</v>
      </c>
      <c r="P220" s="6" t="b">
        <f t="shared" si="23"/>
        <v>1</v>
      </c>
      <c r="Q220" s="1">
        <v>2</v>
      </c>
      <c r="R220" s="4" t="str">
        <f>+VLOOKUP(M220,data1!$B$2:$C$19,2,0)</f>
        <v>CP10</v>
      </c>
      <c r="S220" s="8" t="s">
        <v>207</v>
      </c>
    </row>
    <row r="221" spans="1:19" x14ac:dyDescent="0.25">
      <c r="A221" s="66">
        <v>42521</v>
      </c>
      <c r="B221" s="67" t="s">
        <v>16</v>
      </c>
      <c r="C221" s="67" t="s">
        <v>38</v>
      </c>
      <c r="D221" s="68">
        <v>7174727.6400000006</v>
      </c>
      <c r="E221" s="2">
        <v>0</v>
      </c>
      <c r="F221" s="12">
        <f t="shared" si="18"/>
        <v>7.1747276400000004</v>
      </c>
      <c r="G221" s="8">
        <f t="shared" si="19"/>
        <v>5</v>
      </c>
      <c r="H221" s="8">
        <f t="shared" si="20"/>
        <v>2016</v>
      </c>
      <c r="I221" s="3" t="s">
        <v>16</v>
      </c>
      <c r="J221" s="6" t="str">
        <f t="shared" si="21"/>
        <v>6429</v>
      </c>
      <c r="K221" s="6" t="str">
        <f t="shared" si="22"/>
        <v>642</v>
      </c>
      <c r="L221" s="6" t="s">
        <v>206</v>
      </c>
      <c r="M221" s="4" t="str">
        <f>+VLOOKUP(J221,data1!$A$2:$C$19,2,0)</f>
        <v>Chi Phí dịch vụ mua ngoài</v>
      </c>
      <c r="N221" s="6" t="s">
        <v>210</v>
      </c>
      <c r="O221" s="8" t="s">
        <v>216</v>
      </c>
      <c r="P221" s="6" t="b">
        <f t="shared" si="23"/>
        <v>1</v>
      </c>
      <c r="Q221" s="1">
        <v>2</v>
      </c>
      <c r="R221" s="4" t="str">
        <f>+VLOOKUP(M221,data1!$B$2:$C$19,2,0)</f>
        <v>CP09</v>
      </c>
      <c r="S221" s="8" t="s">
        <v>207</v>
      </c>
    </row>
    <row r="222" spans="1:19" x14ac:dyDescent="0.25">
      <c r="A222" s="66">
        <v>42521</v>
      </c>
      <c r="B222" s="67" t="s">
        <v>4</v>
      </c>
      <c r="C222" s="67" t="s">
        <v>33</v>
      </c>
      <c r="D222" s="68">
        <v>5929072.0200000005</v>
      </c>
      <c r="E222" s="2">
        <v>0</v>
      </c>
      <c r="F222" s="12">
        <f t="shared" si="18"/>
        <v>5.9290720200000004</v>
      </c>
      <c r="G222" s="8">
        <f t="shared" si="19"/>
        <v>5</v>
      </c>
      <c r="H222" s="8">
        <f t="shared" si="20"/>
        <v>2016</v>
      </c>
      <c r="I222" s="3" t="s">
        <v>4</v>
      </c>
      <c r="J222" s="6" t="str">
        <f t="shared" si="21"/>
        <v>6421</v>
      </c>
      <c r="K222" s="6" t="str">
        <f t="shared" si="22"/>
        <v>642</v>
      </c>
      <c r="L222" s="6" t="s">
        <v>207</v>
      </c>
      <c r="M222" s="4" t="str">
        <f>+VLOOKUP(J222,data1!$A$2:$C$19,2,0)</f>
        <v>Lương và thưởng</v>
      </c>
      <c r="N222" s="6" t="s">
        <v>87</v>
      </c>
      <c r="O222" s="8" t="s">
        <v>216</v>
      </c>
      <c r="P222" s="6" t="b">
        <f t="shared" si="23"/>
        <v>1</v>
      </c>
      <c r="Q222" s="1">
        <v>2</v>
      </c>
      <c r="R222" s="4" t="str">
        <f>+VLOOKUP(M222,data1!$B$2:$C$19,2,0)</f>
        <v>CP01</v>
      </c>
      <c r="S222" s="8" t="s">
        <v>207</v>
      </c>
    </row>
    <row r="223" spans="1:19" x14ac:dyDescent="0.25">
      <c r="A223" s="66">
        <v>42521</v>
      </c>
      <c r="B223" s="67" t="s">
        <v>5</v>
      </c>
      <c r="C223" s="67" t="s">
        <v>43</v>
      </c>
      <c r="D223" s="68">
        <v>5843258.1000000006</v>
      </c>
      <c r="E223" s="2">
        <v>0</v>
      </c>
      <c r="F223" s="12">
        <f t="shared" si="18"/>
        <v>5.8432581000000008</v>
      </c>
      <c r="G223" s="8">
        <f t="shared" si="19"/>
        <v>5</v>
      </c>
      <c r="H223" s="8">
        <f t="shared" si="20"/>
        <v>2016</v>
      </c>
      <c r="I223" s="3" t="s">
        <v>5</v>
      </c>
      <c r="J223" s="6" t="str">
        <f t="shared" si="21"/>
        <v>6422</v>
      </c>
      <c r="K223" s="6" t="str">
        <f t="shared" si="22"/>
        <v>642</v>
      </c>
      <c r="L223" s="6" t="s">
        <v>207</v>
      </c>
      <c r="M223" s="4" t="str">
        <f>+VLOOKUP(J223,data1!$A$2:$C$19,2,0)</f>
        <v>Chi phí kiểm định hàng hóa</v>
      </c>
      <c r="N223" s="6" t="s">
        <v>87</v>
      </c>
      <c r="O223" s="8" t="s">
        <v>216</v>
      </c>
      <c r="P223" s="6" t="b">
        <f t="shared" si="23"/>
        <v>1</v>
      </c>
      <c r="Q223" s="1">
        <v>2</v>
      </c>
      <c r="R223" s="4" t="str">
        <f>+VLOOKUP(M223,data1!$B$2:$C$19,2,0)</f>
        <v>CP10</v>
      </c>
      <c r="S223" s="8" t="s">
        <v>207</v>
      </c>
    </row>
    <row r="224" spans="1:19" x14ac:dyDescent="0.25">
      <c r="A224" s="66">
        <v>42521</v>
      </c>
      <c r="B224" s="67" t="s">
        <v>184</v>
      </c>
      <c r="C224" s="67" t="s">
        <v>51</v>
      </c>
      <c r="D224" s="68">
        <v>5164995.6899999995</v>
      </c>
      <c r="E224" s="2">
        <v>0</v>
      </c>
      <c r="F224" s="12">
        <f t="shared" si="18"/>
        <v>5.1649956899999996</v>
      </c>
      <c r="G224" s="8">
        <f t="shared" si="19"/>
        <v>5</v>
      </c>
      <c r="H224" s="8">
        <f t="shared" si="20"/>
        <v>2016</v>
      </c>
      <c r="I224" s="3" t="s">
        <v>184</v>
      </c>
      <c r="J224" s="6" t="str">
        <f t="shared" si="21"/>
        <v>6423</v>
      </c>
      <c r="K224" s="6" t="str">
        <f t="shared" si="22"/>
        <v>642</v>
      </c>
      <c r="L224" s="6" t="s">
        <v>208</v>
      </c>
      <c r="M224" s="4" t="str">
        <f>+VLOOKUP(J224,data1!$A$2:$C$19,2,0)</f>
        <v>Chi phí công cụ, dụng cụ</v>
      </c>
      <c r="N224" s="6" t="s">
        <v>211</v>
      </c>
      <c r="O224" s="8" t="s">
        <v>216</v>
      </c>
      <c r="P224" s="6" t="b">
        <f t="shared" si="23"/>
        <v>1</v>
      </c>
      <c r="Q224" s="1">
        <v>2</v>
      </c>
      <c r="R224" s="4" t="str">
        <f>+VLOOKUP(M224,data1!$B$2:$C$19,2,0)</f>
        <v>CP03</v>
      </c>
      <c r="S224" s="8" t="s">
        <v>207</v>
      </c>
    </row>
    <row r="225" spans="1:19" x14ac:dyDescent="0.25">
      <c r="A225" s="66">
        <v>42521</v>
      </c>
      <c r="B225" s="67" t="s">
        <v>80</v>
      </c>
      <c r="C225" s="67" t="s">
        <v>32</v>
      </c>
      <c r="D225" s="68">
        <v>5092200</v>
      </c>
      <c r="E225" s="2">
        <v>0</v>
      </c>
      <c r="F225" s="12">
        <f t="shared" si="18"/>
        <v>5.0922000000000001</v>
      </c>
      <c r="G225" s="8">
        <f t="shared" si="19"/>
        <v>5</v>
      </c>
      <c r="H225" s="8">
        <f t="shared" si="20"/>
        <v>2016</v>
      </c>
      <c r="I225" s="3" t="s">
        <v>80</v>
      </c>
      <c r="J225" s="6" t="str">
        <f t="shared" si="21"/>
        <v>6425</v>
      </c>
      <c r="K225" s="6" t="str">
        <f t="shared" si="22"/>
        <v>642</v>
      </c>
      <c r="L225" s="6" t="s">
        <v>206</v>
      </c>
      <c r="M225" s="4" t="str">
        <f>+VLOOKUP(J225,data1!$A$2:$C$19,2,0)</f>
        <v>Chi phí Marketing</v>
      </c>
      <c r="N225" s="6" t="s">
        <v>210</v>
      </c>
      <c r="O225" s="8" t="s">
        <v>216</v>
      </c>
      <c r="P225" s="6" t="b">
        <f t="shared" si="23"/>
        <v>1</v>
      </c>
      <c r="Q225" s="1">
        <v>2</v>
      </c>
      <c r="R225" s="4" t="str">
        <f>+VLOOKUP(M225,data1!$B$2:$C$19,2,0)</f>
        <v>CP05</v>
      </c>
      <c r="S225" s="8" t="s">
        <v>207</v>
      </c>
    </row>
    <row r="226" spans="1:19" x14ac:dyDescent="0.25">
      <c r="A226" s="66">
        <v>42521</v>
      </c>
      <c r="B226" s="67" t="s">
        <v>7</v>
      </c>
      <c r="C226" s="67" t="s">
        <v>34</v>
      </c>
      <c r="D226" s="68">
        <v>5092200</v>
      </c>
      <c r="E226" s="2">
        <v>0</v>
      </c>
      <c r="F226" s="12">
        <f t="shared" si="18"/>
        <v>5.0922000000000001</v>
      </c>
      <c r="G226" s="8">
        <f t="shared" si="19"/>
        <v>5</v>
      </c>
      <c r="H226" s="8">
        <f t="shared" si="20"/>
        <v>2016</v>
      </c>
      <c r="I226" s="3" t="s">
        <v>7</v>
      </c>
      <c r="J226" s="6" t="str">
        <f t="shared" si="21"/>
        <v>6425</v>
      </c>
      <c r="K226" s="6" t="str">
        <f t="shared" si="22"/>
        <v>642</v>
      </c>
      <c r="L226" s="6" t="s">
        <v>207</v>
      </c>
      <c r="M226" s="4" t="str">
        <f>+VLOOKUP(J226,data1!$A$2:$C$19,2,0)</f>
        <v>Chi phí Marketing</v>
      </c>
      <c r="N226" s="6" t="s">
        <v>87</v>
      </c>
      <c r="O226" s="8" t="s">
        <v>216</v>
      </c>
      <c r="P226" s="6" t="b">
        <f t="shared" si="23"/>
        <v>1</v>
      </c>
      <c r="Q226" s="1">
        <v>2</v>
      </c>
      <c r="R226" s="4" t="str">
        <f>+VLOOKUP(M226,data1!$B$2:$C$19,2,0)</f>
        <v>CP05</v>
      </c>
      <c r="S226" s="8" t="s">
        <v>207</v>
      </c>
    </row>
    <row r="227" spans="1:19" x14ac:dyDescent="0.25">
      <c r="A227" s="66">
        <v>42521</v>
      </c>
      <c r="B227" s="67" t="s">
        <v>16</v>
      </c>
      <c r="C227" s="67" t="s">
        <v>30</v>
      </c>
      <c r="D227" s="68">
        <v>4974510.1499999994</v>
      </c>
      <c r="E227" s="2">
        <v>0</v>
      </c>
      <c r="F227" s="12">
        <f t="shared" si="18"/>
        <v>4.9745101499999995</v>
      </c>
      <c r="G227" s="8">
        <f t="shared" si="19"/>
        <v>5</v>
      </c>
      <c r="H227" s="8">
        <f t="shared" si="20"/>
        <v>2016</v>
      </c>
      <c r="I227" s="3" t="s">
        <v>16</v>
      </c>
      <c r="J227" s="6" t="str">
        <f t="shared" si="21"/>
        <v>6429</v>
      </c>
      <c r="K227" s="6" t="str">
        <f t="shared" si="22"/>
        <v>642</v>
      </c>
      <c r="L227" s="6" t="s">
        <v>206</v>
      </c>
      <c r="M227" s="4" t="str">
        <f>+VLOOKUP(J227,data1!$A$2:$C$19,2,0)</f>
        <v>Chi Phí dịch vụ mua ngoài</v>
      </c>
      <c r="N227" s="6" t="s">
        <v>210</v>
      </c>
      <c r="O227" s="8" t="s">
        <v>216</v>
      </c>
      <c r="P227" s="6" t="b">
        <f t="shared" si="23"/>
        <v>1</v>
      </c>
      <c r="Q227" s="1">
        <v>2</v>
      </c>
      <c r="R227" s="4" t="str">
        <f>+VLOOKUP(M227,data1!$B$2:$C$19,2,0)</f>
        <v>CP09</v>
      </c>
      <c r="S227" s="8" t="s">
        <v>207</v>
      </c>
    </row>
    <row r="228" spans="1:19" x14ac:dyDescent="0.25">
      <c r="A228" s="66">
        <v>42521</v>
      </c>
      <c r="B228" s="67" t="s">
        <v>192</v>
      </c>
      <c r="C228" s="67" t="s">
        <v>38</v>
      </c>
      <c r="D228" s="68">
        <v>4746855.6899999995</v>
      </c>
      <c r="E228" s="2">
        <v>0</v>
      </c>
      <c r="F228" s="12">
        <f t="shared" si="18"/>
        <v>4.7468556899999994</v>
      </c>
      <c r="G228" s="8">
        <f t="shared" si="19"/>
        <v>5</v>
      </c>
      <c r="H228" s="8">
        <f t="shared" si="20"/>
        <v>2016</v>
      </c>
      <c r="I228" s="3" t="s">
        <v>192</v>
      </c>
      <c r="J228" s="6" t="str">
        <f t="shared" si="21"/>
        <v>6423</v>
      </c>
      <c r="K228" s="6" t="str">
        <f t="shared" si="22"/>
        <v>642</v>
      </c>
      <c r="L228" s="6" t="s">
        <v>209</v>
      </c>
      <c r="M228" s="4" t="str">
        <f>+VLOOKUP(J228,data1!$A$2:$C$19,2,0)</f>
        <v>Chi phí công cụ, dụng cụ</v>
      </c>
      <c r="N228" s="6" t="s">
        <v>212</v>
      </c>
      <c r="O228" s="8" t="s">
        <v>216</v>
      </c>
      <c r="P228" s="6" t="b">
        <f t="shared" si="23"/>
        <v>1</v>
      </c>
      <c r="Q228" s="1">
        <v>2</v>
      </c>
      <c r="R228" s="4" t="str">
        <f>+VLOOKUP(M228,data1!$B$2:$C$19,2,0)</f>
        <v>CP03</v>
      </c>
      <c r="S228" s="8" t="s">
        <v>207</v>
      </c>
    </row>
    <row r="229" spans="1:19" ht="30" x14ac:dyDescent="0.25">
      <c r="A229" s="66">
        <v>42521</v>
      </c>
      <c r="B229" s="67" t="s">
        <v>8</v>
      </c>
      <c r="C229" s="67" t="s">
        <v>33</v>
      </c>
      <c r="D229" s="68">
        <v>4409100</v>
      </c>
      <c r="E229" s="2">
        <v>0</v>
      </c>
      <c r="F229" s="12">
        <f t="shared" si="18"/>
        <v>4.4090999999999996</v>
      </c>
      <c r="G229" s="8">
        <f t="shared" si="19"/>
        <v>5</v>
      </c>
      <c r="H229" s="8">
        <f t="shared" si="20"/>
        <v>2016</v>
      </c>
      <c r="I229" s="3" t="s">
        <v>8</v>
      </c>
      <c r="J229" s="6" t="str">
        <f t="shared" si="21"/>
        <v>6426</v>
      </c>
      <c r="K229" s="6" t="str">
        <f t="shared" si="22"/>
        <v>642</v>
      </c>
      <c r="L229" s="6" t="s">
        <v>207</v>
      </c>
      <c r="M229" s="4" t="str">
        <f>+VLOOKUP(J229,data1!$A$2:$C$19,2,0)</f>
        <v>Chi phí điện, nước, điện thoại, Internet...</v>
      </c>
      <c r="N229" s="6" t="s">
        <v>87</v>
      </c>
      <c r="O229" s="8" t="s">
        <v>216</v>
      </c>
      <c r="P229" s="6" t="b">
        <f t="shared" si="23"/>
        <v>1</v>
      </c>
      <c r="Q229" s="1">
        <v>2</v>
      </c>
      <c r="R229" s="4" t="str">
        <f>+VLOOKUP(M229,data1!$B$2:$C$19,2,0)</f>
        <v>CP06</v>
      </c>
      <c r="S229" s="8" t="s">
        <v>207</v>
      </c>
    </row>
    <row r="230" spans="1:19" x14ac:dyDescent="0.25">
      <c r="A230" s="66">
        <v>42521</v>
      </c>
      <c r="B230" s="67" t="s">
        <v>4</v>
      </c>
      <c r="C230" s="67" t="s">
        <v>78</v>
      </c>
      <c r="D230" s="68">
        <v>3410946</v>
      </c>
      <c r="E230" s="2">
        <v>0</v>
      </c>
      <c r="F230" s="12">
        <f t="shared" si="18"/>
        <v>3.410946</v>
      </c>
      <c r="G230" s="8">
        <f t="shared" si="19"/>
        <v>5</v>
      </c>
      <c r="H230" s="8">
        <f t="shared" si="20"/>
        <v>2016</v>
      </c>
      <c r="I230" s="3" t="s">
        <v>4</v>
      </c>
      <c r="J230" s="6" t="str">
        <f t="shared" si="21"/>
        <v>6421</v>
      </c>
      <c r="K230" s="6" t="str">
        <f t="shared" si="22"/>
        <v>642</v>
      </c>
      <c r="L230" s="6" t="s">
        <v>207</v>
      </c>
      <c r="M230" s="4" t="str">
        <f>+VLOOKUP(J230,data1!$A$2:$C$19,2,0)</f>
        <v>Lương và thưởng</v>
      </c>
      <c r="N230" s="6" t="s">
        <v>87</v>
      </c>
      <c r="O230" s="8" t="s">
        <v>216</v>
      </c>
      <c r="P230" s="6" t="b">
        <f t="shared" si="23"/>
        <v>1</v>
      </c>
      <c r="Q230" s="1">
        <v>2</v>
      </c>
      <c r="R230" s="4" t="str">
        <f>+VLOOKUP(M230,data1!$B$2:$C$19,2,0)</f>
        <v>CP01</v>
      </c>
      <c r="S230" s="8" t="s">
        <v>207</v>
      </c>
    </row>
    <row r="231" spans="1:19" x14ac:dyDescent="0.25">
      <c r="A231" s="66">
        <v>42521</v>
      </c>
      <c r="B231" s="67" t="s">
        <v>16</v>
      </c>
      <c r="C231" s="67" t="s">
        <v>31</v>
      </c>
      <c r="D231" s="68">
        <v>3336840</v>
      </c>
      <c r="E231" s="2">
        <v>0</v>
      </c>
      <c r="F231" s="12">
        <f t="shared" si="18"/>
        <v>3.33684</v>
      </c>
      <c r="G231" s="8">
        <f t="shared" si="19"/>
        <v>5</v>
      </c>
      <c r="H231" s="8">
        <f t="shared" si="20"/>
        <v>2016</v>
      </c>
      <c r="I231" s="3" t="s">
        <v>16</v>
      </c>
      <c r="J231" s="6" t="str">
        <f t="shared" si="21"/>
        <v>6429</v>
      </c>
      <c r="K231" s="6" t="str">
        <f t="shared" si="22"/>
        <v>642</v>
      </c>
      <c r="L231" s="6" t="s">
        <v>206</v>
      </c>
      <c r="M231" s="4" t="str">
        <f>+VLOOKUP(J231,data1!$A$2:$C$19,2,0)</f>
        <v>Chi Phí dịch vụ mua ngoài</v>
      </c>
      <c r="N231" s="6" t="s">
        <v>210</v>
      </c>
      <c r="O231" s="8" t="s">
        <v>216</v>
      </c>
      <c r="P231" s="6" t="b">
        <f t="shared" si="23"/>
        <v>1</v>
      </c>
      <c r="Q231" s="1">
        <v>2</v>
      </c>
      <c r="R231" s="4" t="str">
        <f>+VLOOKUP(M231,data1!$B$2:$C$19,2,0)</f>
        <v>CP09</v>
      </c>
      <c r="S231" s="8" t="s">
        <v>207</v>
      </c>
    </row>
    <row r="232" spans="1:19" x14ac:dyDescent="0.25">
      <c r="A232" s="66">
        <v>42521</v>
      </c>
      <c r="B232" s="67" t="s">
        <v>6</v>
      </c>
      <c r="C232" s="67" t="s">
        <v>33</v>
      </c>
      <c r="D232" s="68">
        <v>3328560</v>
      </c>
      <c r="E232" s="2">
        <v>0</v>
      </c>
      <c r="F232" s="12">
        <f t="shared" si="18"/>
        <v>3.32856</v>
      </c>
      <c r="G232" s="8">
        <f t="shared" si="19"/>
        <v>5</v>
      </c>
      <c r="H232" s="8">
        <f t="shared" si="20"/>
        <v>2016</v>
      </c>
      <c r="I232" s="3" t="s">
        <v>6</v>
      </c>
      <c r="J232" s="6" t="str">
        <f t="shared" si="21"/>
        <v>6423</v>
      </c>
      <c r="K232" s="6" t="str">
        <f t="shared" si="22"/>
        <v>642</v>
      </c>
      <c r="L232" s="6" t="s">
        <v>207</v>
      </c>
      <c r="M232" s="4" t="str">
        <f>+VLOOKUP(J232,data1!$A$2:$C$19,2,0)</f>
        <v>Chi phí công cụ, dụng cụ</v>
      </c>
      <c r="N232" s="6" t="s">
        <v>87</v>
      </c>
      <c r="O232" s="8" t="s">
        <v>216</v>
      </c>
      <c r="P232" s="6" t="b">
        <f t="shared" si="23"/>
        <v>1</v>
      </c>
      <c r="Q232" s="1">
        <v>2</v>
      </c>
      <c r="R232" s="4" t="str">
        <f>+VLOOKUP(M232,data1!$B$2:$C$19,2,0)</f>
        <v>CP03</v>
      </c>
      <c r="S232" s="8" t="s">
        <v>207</v>
      </c>
    </row>
    <row r="233" spans="1:19" x14ac:dyDescent="0.25">
      <c r="A233" s="66">
        <v>42521</v>
      </c>
      <c r="B233" s="67" t="s">
        <v>10</v>
      </c>
      <c r="C233" s="67" t="s">
        <v>71</v>
      </c>
      <c r="D233" s="68">
        <v>1074330</v>
      </c>
      <c r="E233" s="2">
        <v>0</v>
      </c>
      <c r="F233" s="12">
        <f t="shared" si="18"/>
        <v>1.07433</v>
      </c>
      <c r="G233" s="8">
        <f t="shared" si="19"/>
        <v>5</v>
      </c>
      <c r="H233" s="8">
        <f t="shared" si="20"/>
        <v>2016</v>
      </c>
      <c r="I233" s="3" t="s">
        <v>10</v>
      </c>
      <c r="J233" s="6" t="str">
        <f t="shared" si="21"/>
        <v>6429</v>
      </c>
      <c r="K233" s="6" t="str">
        <f t="shared" si="22"/>
        <v>642</v>
      </c>
      <c r="L233" s="6" t="s">
        <v>207</v>
      </c>
      <c r="M233" s="4" t="str">
        <f>+VLOOKUP(J233,data1!$A$2:$C$19,2,0)</f>
        <v>Chi Phí dịch vụ mua ngoài</v>
      </c>
      <c r="N233" s="6" t="s">
        <v>87</v>
      </c>
      <c r="O233" s="8" t="s">
        <v>216</v>
      </c>
      <c r="P233" s="6" t="b">
        <f t="shared" si="23"/>
        <v>1</v>
      </c>
      <c r="Q233" s="1">
        <v>2</v>
      </c>
      <c r="R233" s="4" t="str">
        <f>+VLOOKUP(M233,data1!$B$2:$C$19,2,0)</f>
        <v>CP09</v>
      </c>
      <c r="S233" s="8" t="s">
        <v>207</v>
      </c>
    </row>
    <row r="234" spans="1:19" ht="30" x14ac:dyDescent="0.25">
      <c r="A234" s="66">
        <v>42521</v>
      </c>
      <c r="B234" s="67" t="s">
        <v>14</v>
      </c>
      <c r="C234" s="67" t="s">
        <v>39</v>
      </c>
      <c r="D234" s="68">
        <v>1043478.72</v>
      </c>
      <c r="E234" s="2">
        <v>0</v>
      </c>
      <c r="F234" s="12">
        <f t="shared" si="18"/>
        <v>1.04347872</v>
      </c>
      <c r="G234" s="8">
        <f t="shared" si="19"/>
        <v>5</v>
      </c>
      <c r="H234" s="8">
        <f t="shared" si="20"/>
        <v>2016</v>
      </c>
      <c r="I234" s="3" t="s">
        <v>14</v>
      </c>
      <c r="J234" s="6" t="str">
        <f t="shared" si="21"/>
        <v>6426</v>
      </c>
      <c r="K234" s="6" t="str">
        <f t="shared" si="22"/>
        <v>642</v>
      </c>
      <c r="L234" s="6" t="s">
        <v>206</v>
      </c>
      <c r="M234" s="4" t="str">
        <f>+VLOOKUP(J234,data1!$A$2:$C$19,2,0)</f>
        <v>Chi phí điện, nước, điện thoại, Internet...</v>
      </c>
      <c r="N234" s="6" t="s">
        <v>210</v>
      </c>
      <c r="O234" s="8" t="s">
        <v>216</v>
      </c>
      <c r="P234" s="6" t="b">
        <f t="shared" si="23"/>
        <v>1</v>
      </c>
      <c r="Q234" s="1">
        <v>2</v>
      </c>
      <c r="R234" s="4" t="str">
        <f>+VLOOKUP(M234,data1!$B$2:$C$19,2,0)</f>
        <v>CP06</v>
      </c>
      <c r="S234" s="8" t="s">
        <v>207</v>
      </c>
    </row>
    <row r="235" spans="1:19" x14ac:dyDescent="0.25">
      <c r="A235" s="66">
        <v>42521</v>
      </c>
      <c r="B235" s="67" t="s">
        <v>16</v>
      </c>
      <c r="C235" s="67" t="s">
        <v>60</v>
      </c>
      <c r="D235" s="68">
        <v>868369.14</v>
      </c>
      <c r="E235" s="2">
        <v>0</v>
      </c>
      <c r="F235" s="12">
        <f t="shared" si="18"/>
        <v>0.86836913999999998</v>
      </c>
      <c r="G235" s="8">
        <f t="shared" si="19"/>
        <v>5</v>
      </c>
      <c r="H235" s="8">
        <f t="shared" si="20"/>
        <v>2016</v>
      </c>
      <c r="I235" s="3" t="s">
        <v>16</v>
      </c>
      <c r="J235" s="6" t="str">
        <f t="shared" si="21"/>
        <v>6429</v>
      </c>
      <c r="K235" s="6" t="str">
        <f t="shared" si="22"/>
        <v>642</v>
      </c>
      <c r="L235" s="6" t="s">
        <v>206</v>
      </c>
      <c r="M235" s="4" t="str">
        <f>+VLOOKUP(J235,data1!$A$2:$C$19,2,0)</f>
        <v>Chi Phí dịch vụ mua ngoài</v>
      </c>
      <c r="N235" s="6" t="s">
        <v>210</v>
      </c>
      <c r="O235" s="8" t="s">
        <v>216</v>
      </c>
      <c r="P235" s="6" t="b">
        <f t="shared" si="23"/>
        <v>1</v>
      </c>
      <c r="Q235" s="1">
        <v>2</v>
      </c>
      <c r="R235" s="4" t="str">
        <f>+VLOOKUP(M235,data1!$B$2:$C$19,2,0)</f>
        <v>CP09</v>
      </c>
      <c r="S235" s="8" t="s">
        <v>207</v>
      </c>
    </row>
    <row r="236" spans="1:19" x14ac:dyDescent="0.25">
      <c r="A236" s="66">
        <v>42521</v>
      </c>
      <c r="B236" s="67" t="s">
        <v>10</v>
      </c>
      <c r="C236" s="67" t="s">
        <v>69</v>
      </c>
      <c r="D236" s="68">
        <v>339480</v>
      </c>
      <c r="E236" s="2">
        <v>0</v>
      </c>
      <c r="F236" s="12">
        <f t="shared" si="18"/>
        <v>0.33948</v>
      </c>
      <c r="G236" s="8">
        <f t="shared" si="19"/>
        <v>5</v>
      </c>
      <c r="H236" s="8">
        <f t="shared" si="20"/>
        <v>2016</v>
      </c>
      <c r="I236" s="3" t="s">
        <v>10</v>
      </c>
      <c r="J236" s="6" t="str">
        <f t="shared" si="21"/>
        <v>6429</v>
      </c>
      <c r="K236" s="6" t="str">
        <f t="shared" si="22"/>
        <v>642</v>
      </c>
      <c r="L236" s="6" t="s">
        <v>207</v>
      </c>
      <c r="M236" s="4" t="str">
        <f>+VLOOKUP(J236,data1!$A$2:$C$19,2,0)</f>
        <v>Chi Phí dịch vụ mua ngoài</v>
      </c>
      <c r="N236" s="6" t="s">
        <v>87</v>
      </c>
      <c r="O236" s="8" t="s">
        <v>216</v>
      </c>
      <c r="P236" s="6" t="b">
        <f t="shared" si="23"/>
        <v>1</v>
      </c>
      <c r="Q236" s="1">
        <v>2</v>
      </c>
      <c r="R236" s="4" t="str">
        <f>+VLOOKUP(M236,data1!$B$2:$C$19,2,0)</f>
        <v>CP09</v>
      </c>
      <c r="S236" s="8" t="s">
        <v>207</v>
      </c>
    </row>
    <row r="237" spans="1:19" x14ac:dyDescent="0.25">
      <c r="A237" s="66">
        <v>42521</v>
      </c>
      <c r="B237" s="67" t="s">
        <v>13</v>
      </c>
      <c r="C237" s="67" t="s">
        <v>27</v>
      </c>
      <c r="D237" s="68">
        <v>333296.91000000003</v>
      </c>
      <c r="E237" s="2">
        <v>0</v>
      </c>
      <c r="F237" s="12">
        <f t="shared" si="18"/>
        <v>0.33329691000000006</v>
      </c>
      <c r="G237" s="8">
        <f t="shared" si="19"/>
        <v>5</v>
      </c>
      <c r="H237" s="8">
        <f t="shared" si="20"/>
        <v>2016</v>
      </c>
      <c r="I237" s="3" t="s">
        <v>13</v>
      </c>
      <c r="J237" s="6" t="str">
        <f t="shared" si="21"/>
        <v>6422</v>
      </c>
      <c r="K237" s="6" t="str">
        <f t="shared" si="22"/>
        <v>642</v>
      </c>
      <c r="L237" s="6" t="s">
        <v>206</v>
      </c>
      <c r="M237" s="4" t="str">
        <f>+VLOOKUP(J237,data1!$A$2:$C$19,2,0)</f>
        <v>Chi phí kiểm định hàng hóa</v>
      </c>
      <c r="N237" s="6" t="s">
        <v>210</v>
      </c>
      <c r="O237" s="8" t="s">
        <v>216</v>
      </c>
      <c r="P237" s="6" t="b">
        <f t="shared" si="23"/>
        <v>1</v>
      </c>
      <c r="Q237" s="1">
        <v>2</v>
      </c>
      <c r="R237" s="4" t="str">
        <f>+VLOOKUP(M237,data1!$B$2:$C$19,2,0)</f>
        <v>CP10</v>
      </c>
      <c r="S237" s="8" t="s">
        <v>207</v>
      </c>
    </row>
    <row r="238" spans="1:19" x14ac:dyDescent="0.25">
      <c r="A238" s="66">
        <v>42521</v>
      </c>
      <c r="B238" s="67" t="s">
        <v>10</v>
      </c>
      <c r="C238" s="67" t="s">
        <v>70</v>
      </c>
      <c r="D238" s="68">
        <v>212580.72000000003</v>
      </c>
      <c r="E238" s="2">
        <v>0</v>
      </c>
      <c r="F238" s="12">
        <f t="shared" si="18"/>
        <v>0.21258072000000003</v>
      </c>
      <c r="G238" s="8">
        <f t="shared" si="19"/>
        <v>5</v>
      </c>
      <c r="H238" s="8">
        <f t="shared" si="20"/>
        <v>2016</v>
      </c>
      <c r="I238" s="3" t="s">
        <v>10</v>
      </c>
      <c r="J238" s="6" t="str">
        <f t="shared" si="21"/>
        <v>6429</v>
      </c>
      <c r="K238" s="6" t="str">
        <f t="shared" si="22"/>
        <v>642</v>
      </c>
      <c r="L238" s="6" t="s">
        <v>207</v>
      </c>
      <c r="M238" s="4" t="str">
        <f>+VLOOKUP(J238,data1!$A$2:$C$19,2,0)</f>
        <v>Chi Phí dịch vụ mua ngoài</v>
      </c>
      <c r="N238" s="6" t="s">
        <v>87</v>
      </c>
      <c r="O238" s="8" t="s">
        <v>216</v>
      </c>
      <c r="P238" s="6" t="b">
        <f t="shared" si="23"/>
        <v>1</v>
      </c>
      <c r="Q238" s="1">
        <v>2</v>
      </c>
      <c r="R238" s="4" t="str">
        <f>+VLOOKUP(M238,data1!$B$2:$C$19,2,0)</f>
        <v>CP09</v>
      </c>
      <c r="S238" s="8" t="s">
        <v>207</v>
      </c>
    </row>
    <row r="239" spans="1:19" x14ac:dyDescent="0.25">
      <c r="A239" s="66">
        <v>42521</v>
      </c>
      <c r="B239" s="67" t="s">
        <v>16</v>
      </c>
      <c r="C239" s="67" t="s">
        <v>32</v>
      </c>
      <c r="D239" s="68">
        <v>97911</v>
      </c>
      <c r="E239" s="2">
        <v>0</v>
      </c>
      <c r="F239" s="12">
        <f t="shared" si="18"/>
        <v>9.7910999999999998E-2</v>
      </c>
      <c r="G239" s="8">
        <f t="shared" si="19"/>
        <v>5</v>
      </c>
      <c r="H239" s="8">
        <f t="shared" si="20"/>
        <v>2016</v>
      </c>
      <c r="I239" s="3" t="s">
        <v>16</v>
      </c>
      <c r="J239" s="6" t="str">
        <f t="shared" si="21"/>
        <v>6429</v>
      </c>
      <c r="K239" s="6" t="str">
        <f t="shared" si="22"/>
        <v>642</v>
      </c>
      <c r="L239" s="6" t="s">
        <v>206</v>
      </c>
      <c r="M239" s="4" t="str">
        <f>+VLOOKUP(J239,data1!$A$2:$C$19,2,0)</f>
        <v>Chi Phí dịch vụ mua ngoài</v>
      </c>
      <c r="N239" s="6" t="s">
        <v>210</v>
      </c>
      <c r="O239" s="8" t="s">
        <v>216</v>
      </c>
      <c r="P239" s="6" t="b">
        <f t="shared" si="23"/>
        <v>1</v>
      </c>
      <c r="Q239" s="1">
        <v>2</v>
      </c>
      <c r="R239" s="4" t="str">
        <f>+VLOOKUP(M239,data1!$B$2:$C$19,2,0)</f>
        <v>CP09</v>
      </c>
      <c r="S239" s="8" t="s">
        <v>207</v>
      </c>
    </row>
    <row r="240" spans="1:19" x14ac:dyDescent="0.25">
      <c r="A240" s="66">
        <v>42551</v>
      </c>
      <c r="B240" s="67" t="s">
        <v>4</v>
      </c>
      <c r="C240" s="67" t="s">
        <v>71</v>
      </c>
      <c r="D240" s="68">
        <v>401570622.80999994</v>
      </c>
      <c r="E240" s="2">
        <v>0</v>
      </c>
      <c r="F240" s="12">
        <f t="shared" si="18"/>
        <v>401.57062280999992</v>
      </c>
      <c r="G240" s="8">
        <f t="shared" si="19"/>
        <v>6</v>
      </c>
      <c r="H240" s="8">
        <f t="shared" si="20"/>
        <v>2016</v>
      </c>
      <c r="I240" s="3" t="s">
        <v>4</v>
      </c>
      <c r="J240" s="6" t="str">
        <f t="shared" si="21"/>
        <v>6421</v>
      </c>
      <c r="K240" s="6" t="str">
        <f t="shared" si="22"/>
        <v>642</v>
      </c>
      <c r="L240" s="6" t="s">
        <v>207</v>
      </c>
      <c r="M240" s="4" t="str">
        <f>+VLOOKUP(J240,data1!$A$2:$C$19,2,0)</f>
        <v>Lương và thưởng</v>
      </c>
      <c r="N240" s="6" t="s">
        <v>87</v>
      </c>
      <c r="O240" s="8" t="s">
        <v>216</v>
      </c>
      <c r="P240" s="6" t="b">
        <f t="shared" si="23"/>
        <v>1</v>
      </c>
      <c r="Q240" s="1">
        <v>2</v>
      </c>
      <c r="R240" s="4" t="str">
        <f>+VLOOKUP(M240,data1!$B$2:$C$19,2,0)</f>
        <v>CP01</v>
      </c>
      <c r="S240" s="8" t="s">
        <v>207</v>
      </c>
    </row>
    <row r="241" spans="1:19" x14ac:dyDescent="0.25">
      <c r="A241" s="66">
        <v>42551</v>
      </c>
      <c r="B241" s="67" t="s">
        <v>12</v>
      </c>
      <c r="C241" s="67" t="s">
        <v>74</v>
      </c>
      <c r="D241" s="68">
        <v>264280537.07999995</v>
      </c>
      <c r="E241" s="2">
        <v>0</v>
      </c>
      <c r="F241" s="12">
        <f t="shared" si="18"/>
        <v>264.28053707999993</v>
      </c>
      <c r="G241" s="8">
        <f t="shared" si="19"/>
        <v>6</v>
      </c>
      <c r="H241" s="8">
        <f t="shared" si="20"/>
        <v>2016</v>
      </c>
      <c r="I241" s="3" t="s">
        <v>12</v>
      </c>
      <c r="J241" s="6" t="str">
        <f t="shared" si="21"/>
        <v>6421</v>
      </c>
      <c r="K241" s="6" t="str">
        <f t="shared" si="22"/>
        <v>642</v>
      </c>
      <c r="L241" s="6" t="s">
        <v>206</v>
      </c>
      <c r="M241" s="4" t="str">
        <f>+VLOOKUP(J241,data1!$A$2:$C$19,2,0)</f>
        <v>Lương và thưởng</v>
      </c>
      <c r="N241" s="6" t="s">
        <v>210</v>
      </c>
      <c r="O241" s="8" t="s">
        <v>216</v>
      </c>
      <c r="P241" s="6" t="b">
        <f t="shared" si="23"/>
        <v>1</v>
      </c>
      <c r="Q241" s="1">
        <v>2</v>
      </c>
      <c r="R241" s="4" t="str">
        <f>+VLOOKUP(M241,data1!$B$2:$C$19,2,0)</f>
        <v>CP01</v>
      </c>
      <c r="S241" s="8" t="s">
        <v>207</v>
      </c>
    </row>
    <row r="242" spans="1:19" x14ac:dyDescent="0.25">
      <c r="A242" s="66">
        <v>42551</v>
      </c>
      <c r="B242" s="67" t="s">
        <v>185</v>
      </c>
      <c r="C242" s="67" t="s">
        <v>37</v>
      </c>
      <c r="D242" s="68">
        <v>152408473.56</v>
      </c>
      <c r="E242" s="2">
        <v>0</v>
      </c>
      <c r="F242" s="12">
        <f t="shared" si="18"/>
        <v>152.40847356</v>
      </c>
      <c r="G242" s="8">
        <f t="shared" si="19"/>
        <v>6</v>
      </c>
      <c r="H242" s="8">
        <f t="shared" si="20"/>
        <v>2016</v>
      </c>
      <c r="I242" s="3" t="s">
        <v>185</v>
      </c>
      <c r="J242" s="6" t="str">
        <f t="shared" si="21"/>
        <v>6423</v>
      </c>
      <c r="K242" s="6" t="str">
        <f t="shared" si="22"/>
        <v>642</v>
      </c>
      <c r="L242" s="6" t="s">
        <v>206</v>
      </c>
      <c r="M242" s="4" t="str">
        <f>+VLOOKUP(J242,data1!$A$2:$C$19,2,0)</f>
        <v>Chi phí công cụ, dụng cụ</v>
      </c>
      <c r="N242" s="6" t="s">
        <v>210</v>
      </c>
      <c r="O242" s="8" t="s">
        <v>216</v>
      </c>
      <c r="P242" s="6" t="b">
        <f t="shared" si="23"/>
        <v>1</v>
      </c>
      <c r="Q242" s="1">
        <v>2</v>
      </c>
      <c r="R242" s="4" t="str">
        <f>+VLOOKUP(M242,data1!$B$2:$C$19,2,0)</f>
        <v>CP03</v>
      </c>
      <c r="S242" s="8" t="s">
        <v>207</v>
      </c>
    </row>
    <row r="243" spans="1:19" x14ac:dyDescent="0.25">
      <c r="A243" s="66">
        <v>42551</v>
      </c>
      <c r="B243" s="67" t="s">
        <v>15</v>
      </c>
      <c r="C243" s="67" t="s">
        <v>39</v>
      </c>
      <c r="D243" s="68">
        <v>99304380</v>
      </c>
      <c r="E243" s="2">
        <v>0</v>
      </c>
      <c r="F243" s="12">
        <f t="shared" si="18"/>
        <v>99.304379999999995</v>
      </c>
      <c r="G243" s="8">
        <f t="shared" si="19"/>
        <v>6</v>
      </c>
      <c r="H243" s="8">
        <f t="shared" si="20"/>
        <v>2016</v>
      </c>
      <c r="I243" s="3" t="s">
        <v>15</v>
      </c>
      <c r="J243" s="6" t="str">
        <f t="shared" si="21"/>
        <v>6428</v>
      </c>
      <c r="K243" s="6" t="str">
        <f t="shared" si="22"/>
        <v>642</v>
      </c>
      <c r="L243" s="6" t="s">
        <v>206</v>
      </c>
      <c r="M243" s="4" t="str">
        <f>+VLOOKUP(J243,data1!$A$2:$C$19,2,0)</f>
        <v>Công tác phí và tiếp khách</v>
      </c>
      <c r="N243" s="6" t="s">
        <v>210</v>
      </c>
      <c r="O243" s="8" t="s">
        <v>216</v>
      </c>
      <c r="P243" s="6" t="b">
        <f t="shared" si="23"/>
        <v>1</v>
      </c>
      <c r="Q243" s="1">
        <v>2</v>
      </c>
      <c r="R243" s="4" t="str">
        <f>+VLOOKUP(M243,data1!$B$2:$C$19,2,0)</f>
        <v>CP11</v>
      </c>
      <c r="S243" s="8" t="s">
        <v>207</v>
      </c>
    </row>
    <row r="244" spans="1:19" x14ac:dyDescent="0.25">
      <c r="A244" s="66">
        <v>42551</v>
      </c>
      <c r="B244" s="67" t="s">
        <v>9</v>
      </c>
      <c r="C244" s="67" t="s">
        <v>43</v>
      </c>
      <c r="D244" s="68">
        <v>91598850</v>
      </c>
      <c r="E244" s="2">
        <v>0</v>
      </c>
      <c r="F244" s="12">
        <f t="shared" si="18"/>
        <v>91.598849999999999</v>
      </c>
      <c r="G244" s="8">
        <f t="shared" si="19"/>
        <v>6</v>
      </c>
      <c r="H244" s="8">
        <f t="shared" si="20"/>
        <v>2016</v>
      </c>
      <c r="I244" s="3" t="s">
        <v>9</v>
      </c>
      <c r="J244" s="6" t="str">
        <f t="shared" si="21"/>
        <v>6428</v>
      </c>
      <c r="K244" s="6" t="str">
        <f t="shared" si="22"/>
        <v>642</v>
      </c>
      <c r="L244" s="6" t="s">
        <v>207</v>
      </c>
      <c r="M244" s="4" t="str">
        <f>+VLOOKUP(J244,data1!$A$2:$C$19,2,0)</f>
        <v>Công tác phí và tiếp khách</v>
      </c>
      <c r="N244" s="6" t="s">
        <v>87</v>
      </c>
      <c r="O244" s="8" t="s">
        <v>216</v>
      </c>
      <c r="P244" s="6" t="b">
        <f t="shared" si="23"/>
        <v>1</v>
      </c>
      <c r="Q244" s="1">
        <v>2</v>
      </c>
      <c r="R244" s="4" t="str">
        <f>+VLOOKUP(M244,data1!$B$2:$C$19,2,0)</f>
        <v>CP11</v>
      </c>
      <c r="S244" s="8" t="s">
        <v>207</v>
      </c>
    </row>
    <row r="245" spans="1:19" x14ac:dyDescent="0.25">
      <c r="A245" s="66">
        <v>42551</v>
      </c>
      <c r="B245" s="67" t="s">
        <v>193</v>
      </c>
      <c r="C245" s="67" t="s">
        <v>39</v>
      </c>
      <c r="D245" s="68">
        <v>77071365</v>
      </c>
      <c r="E245" s="2">
        <v>0</v>
      </c>
      <c r="F245" s="12">
        <f t="shared" si="18"/>
        <v>77.071365</v>
      </c>
      <c r="G245" s="8">
        <f t="shared" si="19"/>
        <v>6</v>
      </c>
      <c r="H245" s="8">
        <f t="shared" si="20"/>
        <v>2016</v>
      </c>
      <c r="I245" s="3" t="s">
        <v>193</v>
      </c>
      <c r="J245" s="6" t="str">
        <f t="shared" si="21"/>
        <v>6429</v>
      </c>
      <c r="K245" s="6" t="str">
        <f t="shared" si="22"/>
        <v>642</v>
      </c>
      <c r="L245" s="6" t="s">
        <v>209</v>
      </c>
      <c r="M245" s="4" t="str">
        <f>+VLOOKUP(J245,data1!$A$2:$C$19,2,0)</f>
        <v>Chi Phí dịch vụ mua ngoài</v>
      </c>
      <c r="N245" s="6" t="s">
        <v>212</v>
      </c>
      <c r="O245" s="8" t="s">
        <v>216</v>
      </c>
      <c r="P245" s="6" t="b">
        <f t="shared" si="23"/>
        <v>1</v>
      </c>
      <c r="Q245" s="1">
        <v>2</v>
      </c>
      <c r="R245" s="4" t="str">
        <f>+VLOOKUP(M245,data1!$B$2:$C$19,2,0)</f>
        <v>CP09</v>
      </c>
      <c r="S245" s="8" t="s">
        <v>207</v>
      </c>
    </row>
    <row r="246" spans="1:19" x14ac:dyDescent="0.25">
      <c r="A246" s="66">
        <v>42551</v>
      </c>
      <c r="B246" s="67" t="s">
        <v>22</v>
      </c>
      <c r="C246" s="67" t="s">
        <v>38</v>
      </c>
      <c r="D246" s="68">
        <v>76034700</v>
      </c>
      <c r="E246" s="2">
        <v>0</v>
      </c>
      <c r="F246" s="12">
        <f t="shared" si="18"/>
        <v>76.034700000000001</v>
      </c>
      <c r="G246" s="8">
        <f t="shared" si="19"/>
        <v>6</v>
      </c>
      <c r="H246" s="8">
        <f t="shared" si="20"/>
        <v>2016</v>
      </c>
      <c r="I246" s="3" t="s">
        <v>22</v>
      </c>
      <c r="J246" s="6" t="str">
        <f t="shared" si="21"/>
        <v>6427</v>
      </c>
      <c r="K246" s="6" t="str">
        <f t="shared" si="22"/>
        <v>642</v>
      </c>
      <c r="L246" s="6" t="s">
        <v>206</v>
      </c>
      <c r="M246" s="4" t="str">
        <f>+VLOOKUP(J246,data1!$A$2:$C$19,2,0)</f>
        <v>Chi phí thuê cửa hàng, văn phòng</v>
      </c>
      <c r="N246" s="6" t="s">
        <v>210</v>
      </c>
      <c r="O246" s="8" t="s">
        <v>216</v>
      </c>
      <c r="P246" s="6" t="b">
        <f t="shared" si="23"/>
        <v>1</v>
      </c>
      <c r="Q246" s="1">
        <v>2</v>
      </c>
      <c r="R246" s="4" t="str">
        <f>+VLOOKUP(M246,data1!$B$2:$C$19,2,0)</f>
        <v>CP07</v>
      </c>
      <c r="S246" s="8" t="s">
        <v>207</v>
      </c>
    </row>
    <row r="247" spans="1:19" x14ac:dyDescent="0.25">
      <c r="A247" s="66">
        <v>42551</v>
      </c>
      <c r="B247" s="67" t="s">
        <v>186</v>
      </c>
      <c r="C247" s="67" t="s">
        <v>33</v>
      </c>
      <c r="D247" s="68">
        <v>75477150</v>
      </c>
      <c r="E247" s="2">
        <v>0</v>
      </c>
      <c r="F247" s="12">
        <f t="shared" si="18"/>
        <v>75.477149999999995</v>
      </c>
      <c r="G247" s="8">
        <f t="shared" si="19"/>
        <v>6</v>
      </c>
      <c r="H247" s="8">
        <f t="shared" si="20"/>
        <v>2016</v>
      </c>
      <c r="I247" s="3" t="s">
        <v>186</v>
      </c>
      <c r="J247" s="6" t="str">
        <f t="shared" si="21"/>
        <v>6421</v>
      </c>
      <c r="K247" s="6" t="str">
        <f t="shared" si="22"/>
        <v>642</v>
      </c>
      <c r="L247" s="6" t="s">
        <v>208</v>
      </c>
      <c r="M247" s="4" t="str">
        <f>+VLOOKUP(J247,data1!$A$2:$C$19,2,0)</f>
        <v>Lương và thưởng</v>
      </c>
      <c r="N247" s="6" t="s">
        <v>211</v>
      </c>
      <c r="O247" s="8" t="s">
        <v>216</v>
      </c>
      <c r="P247" s="6" t="b">
        <f t="shared" si="23"/>
        <v>1</v>
      </c>
      <c r="Q247" s="1">
        <v>2</v>
      </c>
      <c r="R247" s="4" t="str">
        <f>+VLOOKUP(M247,data1!$B$2:$C$19,2,0)</f>
        <v>CP01</v>
      </c>
      <c r="S247" s="8" t="s">
        <v>207</v>
      </c>
    </row>
    <row r="248" spans="1:19" x14ac:dyDescent="0.25">
      <c r="A248" s="66">
        <v>42551</v>
      </c>
      <c r="B248" s="67" t="s">
        <v>84</v>
      </c>
      <c r="C248" s="67" t="s">
        <v>43</v>
      </c>
      <c r="D248" s="68">
        <v>67861395</v>
      </c>
      <c r="E248" s="2">
        <v>0</v>
      </c>
      <c r="F248" s="12">
        <f t="shared" si="18"/>
        <v>67.861395000000002</v>
      </c>
      <c r="G248" s="8">
        <f t="shared" si="19"/>
        <v>6</v>
      </c>
      <c r="H248" s="8">
        <f t="shared" si="20"/>
        <v>2016</v>
      </c>
      <c r="I248" s="3" t="s">
        <v>84</v>
      </c>
      <c r="J248" s="6" t="str">
        <f t="shared" si="21"/>
        <v>6427</v>
      </c>
      <c r="K248" s="6" t="str">
        <f t="shared" si="22"/>
        <v>642</v>
      </c>
      <c r="L248" s="6" t="s">
        <v>207</v>
      </c>
      <c r="M248" s="4" t="str">
        <f>+VLOOKUP(J248,data1!$A$2:$C$19,2,0)</f>
        <v>Chi phí thuê cửa hàng, văn phòng</v>
      </c>
      <c r="N248" s="6" t="s">
        <v>87</v>
      </c>
      <c r="O248" s="8" t="s">
        <v>216</v>
      </c>
      <c r="P248" s="6" t="b">
        <f t="shared" si="23"/>
        <v>1</v>
      </c>
      <c r="Q248" s="1">
        <v>2</v>
      </c>
      <c r="R248" s="4" t="str">
        <f>+VLOOKUP(M248,data1!$B$2:$C$19,2,0)</f>
        <v>CP07</v>
      </c>
      <c r="S248" s="8" t="s">
        <v>207</v>
      </c>
    </row>
    <row r="249" spans="1:19" x14ac:dyDescent="0.25">
      <c r="A249" s="66">
        <v>42551</v>
      </c>
      <c r="B249" s="67" t="s">
        <v>6</v>
      </c>
      <c r="C249" s="67" t="s">
        <v>51</v>
      </c>
      <c r="D249" s="68">
        <v>62635985.369999997</v>
      </c>
      <c r="E249" s="2">
        <v>0</v>
      </c>
      <c r="F249" s="12">
        <f t="shared" si="18"/>
        <v>62.63598537</v>
      </c>
      <c r="G249" s="8">
        <f t="shared" si="19"/>
        <v>6</v>
      </c>
      <c r="H249" s="8">
        <f t="shared" si="20"/>
        <v>2016</v>
      </c>
      <c r="I249" s="3" t="s">
        <v>6</v>
      </c>
      <c r="J249" s="6" t="str">
        <f t="shared" si="21"/>
        <v>6423</v>
      </c>
      <c r="K249" s="6" t="str">
        <f t="shared" si="22"/>
        <v>642</v>
      </c>
      <c r="L249" s="6" t="s">
        <v>207</v>
      </c>
      <c r="M249" s="4" t="str">
        <f>+VLOOKUP(J249,data1!$A$2:$C$19,2,0)</f>
        <v>Chi phí công cụ, dụng cụ</v>
      </c>
      <c r="N249" s="6" t="s">
        <v>87</v>
      </c>
      <c r="O249" s="8" t="s">
        <v>216</v>
      </c>
      <c r="P249" s="6" t="b">
        <f t="shared" si="23"/>
        <v>1</v>
      </c>
      <c r="Q249" s="1">
        <v>2</v>
      </c>
      <c r="R249" s="4" t="str">
        <f>+VLOOKUP(M249,data1!$B$2:$C$19,2,0)</f>
        <v>CP03</v>
      </c>
      <c r="S249" s="8" t="s">
        <v>207</v>
      </c>
    </row>
    <row r="250" spans="1:19" x14ac:dyDescent="0.25">
      <c r="A250" s="66">
        <v>42551</v>
      </c>
      <c r="B250" s="67" t="s">
        <v>10</v>
      </c>
      <c r="C250" s="67" t="s">
        <v>43</v>
      </c>
      <c r="D250" s="68">
        <v>55508273.730000004</v>
      </c>
      <c r="E250" s="2">
        <v>0</v>
      </c>
      <c r="F250" s="12">
        <f t="shared" si="18"/>
        <v>55.508273730000006</v>
      </c>
      <c r="G250" s="8">
        <f t="shared" si="19"/>
        <v>6</v>
      </c>
      <c r="H250" s="8">
        <f t="shared" si="20"/>
        <v>2016</v>
      </c>
      <c r="I250" s="3" t="s">
        <v>10</v>
      </c>
      <c r="J250" s="6" t="str">
        <f t="shared" si="21"/>
        <v>6429</v>
      </c>
      <c r="K250" s="6" t="str">
        <f t="shared" si="22"/>
        <v>642</v>
      </c>
      <c r="L250" s="6" t="s">
        <v>207</v>
      </c>
      <c r="M250" s="4" t="str">
        <f>+VLOOKUP(J250,data1!$A$2:$C$19,2,0)</f>
        <v>Chi Phí dịch vụ mua ngoài</v>
      </c>
      <c r="N250" s="6" t="s">
        <v>87</v>
      </c>
      <c r="O250" s="8" t="s">
        <v>216</v>
      </c>
      <c r="P250" s="6" t="b">
        <f t="shared" si="23"/>
        <v>1</v>
      </c>
      <c r="Q250" s="1">
        <v>2</v>
      </c>
      <c r="R250" s="4" t="str">
        <f>+VLOOKUP(M250,data1!$B$2:$C$19,2,0)</f>
        <v>CP09</v>
      </c>
      <c r="S250" s="8" t="s">
        <v>207</v>
      </c>
    </row>
    <row r="251" spans="1:19" x14ac:dyDescent="0.25">
      <c r="A251" s="66">
        <v>42551</v>
      </c>
      <c r="B251" s="67" t="s">
        <v>80</v>
      </c>
      <c r="C251" s="67" t="s">
        <v>32</v>
      </c>
      <c r="D251" s="68">
        <v>53456760</v>
      </c>
      <c r="E251" s="2">
        <v>0</v>
      </c>
      <c r="F251" s="12">
        <f t="shared" si="18"/>
        <v>53.456760000000003</v>
      </c>
      <c r="G251" s="8">
        <f t="shared" si="19"/>
        <v>6</v>
      </c>
      <c r="H251" s="8">
        <f t="shared" si="20"/>
        <v>2016</v>
      </c>
      <c r="I251" s="3" t="s">
        <v>80</v>
      </c>
      <c r="J251" s="6" t="str">
        <f t="shared" si="21"/>
        <v>6425</v>
      </c>
      <c r="K251" s="6" t="str">
        <f t="shared" si="22"/>
        <v>642</v>
      </c>
      <c r="L251" s="6" t="s">
        <v>206</v>
      </c>
      <c r="M251" s="4" t="str">
        <f>+VLOOKUP(J251,data1!$A$2:$C$19,2,0)</f>
        <v>Chi phí Marketing</v>
      </c>
      <c r="N251" s="6" t="s">
        <v>210</v>
      </c>
      <c r="O251" s="8" t="s">
        <v>216</v>
      </c>
      <c r="P251" s="6" t="b">
        <f t="shared" si="23"/>
        <v>1</v>
      </c>
      <c r="Q251" s="1">
        <v>2</v>
      </c>
      <c r="R251" s="4" t="str">
        <f>+VLOOKUP(M251,data1!$B$2:$C$19,2,0)</f>
        <v>CP05</v>
      </c>
      <c r="S251" s="8" t="s">
        <v>207</v>
      </c>
    </row>
    <row r="252" spans="1:19" x14ac:dyDescent="0.25">
      <c r="A252" s="66">
        <v>42551</v>
      </c>
      <c r="B252" s="67" t="s">
        <v>7</v>
      </c>
      <c r="C252" s="67" t="s">
        <v>34</v>
      </c>
      <c r="D252" s="68">
        <v>53456760</v>
      </c>
      <c r="E252" s="2">
        <v>0</v>
      </c>
      <c r="F252" s="12">
        <f t="shared" si="18"/>
        <v>53.456760000000003</v>
      </c>
      <c r="G252" s="8">
        <f t="shared" si="19"/>
        <v>6</v>
      </c>
      <c r="H252" s="8">
        <f t="shared" si="20"/>
        <v>2016</v>
      </c>
      <c r="I252" s="3" t="s">
        <v>7</v>
      </c>
      <c r="J252" s="6" t="str">
        <f t="shared" si="21"/>
        <v>6425</v>
      </c>
      <c r="K252" s="6" t="str">
        <f t="shared" si="22"/>
        <v>642</v>
      </c>
      <c r="L252" s="6" t="s">
        <v>207</v>
      </c>
      <c r="M252" s="4" t="str">
        <f>+VLOOKUP(J252,data1!$A$2:$C$19,2,0)</f>
        <v>Chi phí Marketing</v>
      </c>
      <c r="N252" s="6" t="s">
        <v>87</v>
      </c>
      <c r="O252" s="8" t="s">
        <v>216</v>
      </c>
      <c r="P252" s="6" t="b">
        <f t="shared" si="23"/>
        <v>1</v>
      </c>
      <c r="Q252" s="1">
        <v>2</v>
      </c>
      <c r="R252" s="4" t="str">
        <f>+VLOOKUP(M252,data1!$B$2:$C$19,2,0)</f>
        <v>CP05</v>
      </c>
      <c r="S252" s="8" t="s">
        <v>207</v>
      </c>
    </row>
    <row r="253" spans="1:19" x14ac:dyDescent="0.25">
      <c r="A253" s="66">
        <v>42551</v>
      </c>
      <c r="B253" s="67" t="s">
        <v>189</v>
      </c>
      <c r="C253" s="67" t="s">
        <v>43</v>
      </c>
      <c r="D253" s="68">
        <v>43809255</v>
      </c>
      <c r="E253" s="2">
        <v>0</v>
      </c>
      <c r="F253" s="12">
        <f t="shared" si="18"/>
        <v>43.809255</v>
      </c>
      <c r="G253" s="8">
        <f t="shared" si="19"/>
        <v>6</v>
      </c>
      <c r="H253" s="8">
        <f t="shared" si="20"/>
        <v>2016</v>
      </c>
      <c r="I253" s="3" t="s">
        <v>189</v>
      </c>
      <c r="J253" s="6" t="str">
        <f t="shared" si="21"/>
        <v>6427</v>
      </c>
      <c r="K253" s="6" t="str">
        <f t="shared" si="22"/>
        <v>642</v>
      </c>
      <c r="L253" s="6" t="s">
        <v>208</v>
      </c>
      <c r="M253" s="4" t="str">
        <f>+VLOOKUP(J253,data1!$A$2:$C$19,2,0)</f>
        <v>Chi phí thuê cửa hàng, văn phòng</v>
      </c>
      <c r="N253" s="6" t="s">
        <v>211</v>
      </c>
      <c r="O253" s="8" t="s">
        <v>216</v>
      </c>
      <c r="P253" s="6" t="b">
        <f t="shared" si="23"/>
        <v>1</v>
      </c>
      <c r="Q253" s="1">
        <v>2</v>
      </c>
      <c r="R253" s="4" t="str">
        <f>+VLOOKUP(M253,data1!$B$2:$C$19,2,0)</f>
        <v>CP07</v>
      </c>
      <c r="S253" s="8" t="s">
        <v>207</v>
      </c>
    </row>
    <row r="254" spans="1:19" x14ac:dyDescent="0.25">
      <c r="A254" s="66">
        <v>42551</v>
      </c>
      <c r="B254" s="67" t="s">
        <v>80</v>
      </c>
      <c r="C254" s="67" t="s">
        <v>31</v>
      </c>
      <c r="D254" s="68">
        <v>42594930</v>
      </c>
      <c r="E254" s="2">
        <v>0</v>
      </c>
      <c r="F254" s="12">
        <f t="shared" si="18"/>
        <v>42.594929999999998</v>
      </c>
      <c r="G254" s="8">
        <f t="shared" si="19"/>
        <v>6</v>
      </c>
      <c r="H254" s="8">
        <f t="shared" si="20"/>
        <v>2016</v>
      </c>
      <c r="I254" s="3" t="s">
        <v>80</v>
      </c>
      <c r="J254" s="6" t="str">
        <f t="shared" si="21"/>
        <v>6425</v>
      </c>
      <c r="K254" s="6" t="str">
        <f t="shared" si="22"/>
        <v>642</v>
      </c>
      <c r="L254" s="6" t="s">
        <v>206</v>
      </c>
      <c r="M254" s="4" t="str">
        <f>+VLOOKUP(J254,data1!$A$2:$C$19,2,0)</f>
        <v>Chi phí Marketing</v>
      </c>
      <c r="N254" s="6" t="s">
        <v>210</v>
      </c>
      <c r="O254" s="8" t="s">
        <v>216</v>
      </c>
      <c r="P254" s="6" t="b">
        <f t="shared" si="23"/>
        <v>1</v>
      </c>
      <c r="Q254" s="1">
        <v>2</v>
      </c>
      <c r="R254" s="4" t="str">
        <f>+VLOOKUP(M254,data1!$B$2:$C$19,2,0)</f>
        <v>CP05</v>
      </c>
      <c r="S254" s="8" t="s">
        <v>207</v>
      </c>
    </row>
    <row r="255" spans="1:19" x14ac:dyDescent="0.25">
      <c r="A255" s="66">
        <v>42551</v>
      </c>
      <c r="B255" s="67" t="s">
        <v>4</v>
      </c>
      <c r="C255" s="67" t="s">
        <v>43</v>
      </c>
      <c r="D255" s="68">
        <v>41013000</v>
      </c>
      <c r="E255" s="2">
        <v>0</v>
      </c>
      <c r="F255" s="12">
        <f t="shared" si="18"/>
        <v>41.012999999999998</v>
      </c>
      <c r="G255" s="8">
        <f t="shared" si="19"/>
        <v>6</v>
      </c>
      <c r="H255" s="8">
        <f t="shared" si="20"/>
        <v>2016</v>
      </c>
      <c r="I255" s="3" t="s">
        <v>4</v>
      </c>
      <c r="J255" s="6" t="str">
        <f t="shared" si="21"/>
        <v>6421</v>
      </c>
      <c r="K255" s="6" t="str">
        <f t="shared" si="22"/>
        <v>642</v>
      </c>
      <c r="L255" s="6" t="s">
        <v>207</v>
      </c>
      <c r="M255" s="4" t="str">
        <f>+VLOOKUP(J255,data1!$A$2:$C$19,2,0)</f>
        <v>Lương và thưởng</v>
      </c>
      <c r="N255" s="6" t="s">
        <v>87</v>
      </c>
      <c r="O255" s="8" t="s">
        <v>216</v>
      </c>
      <c r="P255" s="6" t="b">
        <f t="shared" si="23"/>
        <v>1</v>
      </c>
      <c r="Q255" s="1">
        <v>2</v>
      </c>
      <c r="R255" s="4" t="str">
        <f>+VLOOKUP(M255,data1!$B$2:$C$19,2,0)</f>
        <v>CP01</v>
      </c>
      <c r="S255" s="8" t="s">
        <v>207</v>
      </c>
    </row>
    <row r="256" spans="1:19" x14ac:dyDescent="0.25">
      <c r="A256" s="66">
        <v>42551</v>
      </c>
      <c r="B256" s="67" t="s">
        <v>192</v>
      </c>
      <c r="C256" s="67" t="s">
        <v>39</v>
      </c>
      <c r="D256" s="68">
        <v>38572821</v>
      </c>
      <c r="E256" s="2">
        <v>0</v>
      </c>
      <c r="F256" s="12">
        <f t="shared" si="18"/>
        <v>38.572820999999998</v>
      </c>
      <c r="G256" s="8">
        <f t="shared" si="19"/>
        <v>6</v>
      </c>
      <c r="H256" s="8">
        <f t="shared" si="20"/>
        <v>2016</v>
      </c>
      <c r="I256" s="3" t="s">
        <v>192</v>
      </c>
      <c r="J256" s="6" t="str">
        <f t="shared" si="21"/>
        <v>6423</v>
      </c>
      <c r="K256" s="6" t="str">
        <f t="shared" si="22"/>
        <v>642</v>
      </c>
      <c r="L256" s="6" t="s">
        <v>209</v>
      </c>
      <c r="M256" s="4" t="str">
        <f>+VLOOKUP(J256,data1!$A$2:$C$19,2,0)</f>
        <v>Chi phí công cụ, dụng cụ</v>
      </c>
      <c r="N256" s="6" t="s">
        <v>212</v>
      </c>
      <c r="O256" s="8" t="s">
        <v>216</v>
      </c>
      <c r="P256" s="6" t="b">
        <f t="shared" si="23"/>
        <v>1</v>
      </c>
      <c r="Q256" s="1">
        <v>2</v>
      </c>
      <c r="R256" s="4" t="str">
        <f>+VLOOKUP(M256,data1!$B$2:$C$19,2,0)</f>
        <v>CP03</v>
      </c>
      <c r="S256" s="8" t="s">
        <v>207</v>
      </c>
    </row>
    <row r="257" spans="1:19" x14ac:dyDescent="0.25">
      <c r="A257" s="66">
        <v>42551</v>
      </c>
      <c r="B257" s="67" t="s">
        <v>10</v>
      </c>
      <c r="C257" s="67" t="s">
        <v>51</v>
      </c>
      <c r="D257" s="68">
        <v>35587125.629999995</v>
      </c>
      <c r="E257" s="2">
        <v>0</v>
      </c>
      <c r="F257" s="12">
        <f t="shared" si="18"/>
        <v>35.587125629999996</v>
      </c>
      <c r="G257" s="8">
        <f t="shared" si="19"/>
        <v>6</v>
      </c>
      <c r="H257" s="8">
        <f t="shared" si="20"/>
        <v>2016</v>
      </c>
      <c r="I257" s="3" t="s">
        <v>10</v>
      </c>
      <c r="J257" s="6" t="str">
        <f t="shared" si="21"/>
        <v>6429</v>
      </c>
      <c r="K257" s="6" t="str">
        <f t="shared" si="22"/>
        <v>642</v>
      </c>
      <c r="L257" s="6" t="s">
        <v>207</v>
      </c>
      <c r="M257" s="4" t="str">
        <f>+VLOOKUP(J257,data1!$A$2:$C$19,2,0)</f>
        <v>Chi Phí dịch vụ mua ngoài</v>
      </c>
      <c r="N257" s="6" t="s">
        <v>87</v>
      </c>
      <c r="O257" s="8" t="s">
        <v>216</v>
      </c>
      <c r="P257" s="6" t="b">
        <f t="shared" si="23"/>
        <v>1</v>
      </c>
      <c r="Q257" s="1">
        <v>2</v>
      </c>
      <c r="R257" s="4" t="str">
        <f>+VLOOKUP(M257,data1!$B$2:$C$19,2,0)</f>
        <v>CP09</v>
      </c>
      <c r="S257" s="8" t="s">
        <v>207</v>
      </c>
    </row>
    <row r="258" spans="1:19" x14ac:dyDescent="0.25">
      <c r="A258" s="66">
        <v>42551</v>
      </c>
      <c r="B258" s="67" t="s">
        <v>6</v>
      </c>
      <c r="C258" s="67" t="s">
        <v>50</v>
      </c>
      <c r="D258" s="68">
        <v>34635278.159999996</v>
      </c>
      <c r="E258" s="2">
        <v>0</v>
      </c>
      <c r="F258" s="12">
        <f t="shared" ref="F258:F422" si="24">D258/1000000</f>
        <v>34.635278159999999</v>
      </c>
      <c r="G258" s="8">
        <f t="shared" ref="G258:G422" si="25">MONTH(A258)</f>
        <v>6</v>
      </c>
      <c r="H258" s="8">
        <f t="shared" ref="H258:H422" si="26">YEAR(A258)</f>
        <v>2016</v>
      </c>
      <c r="I258" s="3" t="s">
        <v>6</v>
      </c>
      <c r="J258" s="6" t="str">
        <f t="shared" ref="J258:J422" si="27">+LEFT(I258,4)</f>
        <v>6423</v>
      </c>
      <c r="K258" s="6" t="str">
        <f t="shared" ref="K258:K422" si="28">+LEFT(J258,3)</f>
        <v>642</v>
      </c>
      <c r="L258" s="6" t="s">
        <v>207</v>
      </c>
      <c r="M258" s="4" t="str">
        <f>+VLOOKUP(J258,data1!$A$2:$C$19,2,0)</f>
        <v>Chi phí công cụ, dụng cụ</v>
      </c>
      <c r="N258" s="6" t="s">
        <v>87</v>
      </c>
      <c r="O258" s="8" t="s">
        <v>216</v>
      </c>
      <c r="P258" s="6" t="b">
        <f t="shared" ref="P258:P422" si="29">+EXACT($B258,$I258)</f>
        <v>1</v>
      </c>
      <c r="Q258" s="1">
        <v>2</v>
      </c>
      <c r="R258" s="4" t="str">
        <f>+VLOOKUP(M258,data1!$B$2:$C$19,2,0)</f>
        <v>CP03</v>
      </c>
      <c r="S258" s="8" t="s">
        <v>207</v>
      </c>
    </row>
    <row r="259" spans="1:19" x14ac:dyDescent="0.25">
      <c r="A259" s="66">
        <v>42551</v>
      </c>
      <c r="B259" s="67" t="s">
        <v>9</v>
      </c>
      <c r="C259" s="67" t="s">
        <v>33</v>
      </c>
      <c r="D259" s="68">
        <v>24959340</v>
      </c>
      <c r="E259" s="2">
        <v>0</v>
      </c>
      <c r="F259" s="12">
        <f t="shared" si="24"/>
        <v>24.959340000000001</v>
      </c>
      <c r="G259" s="8">
        <f t="shared" si="25"/>
        <v>6</v>
      </c>
      <c r="H259" s="8">
        <f t="shared" si="26"/>
        <v>2016</v>
      </c>
      <c r="I259" s="3" t="s">
        <v>9</v>
      </c>
      <c r="J259" s="6" t="str">
        <f t="shared" si="27"/>
        <v>6428</v>
      </c>
      <c r="K259" s="6" t="str">
        <f t="shared" si="28"/>
        <v>642</v>
      </c>
      <c r="L259" s="6" t="s">
        <v>207</v>
      </c>
      <c r="M259" s="4" t="str">
        <f>+VLOOKUP(J259,data1!$A$2:$C$19,2,0)</f>
        <v>Công tác phí và tiếp khách</v>
      </c>
      <c r="N259" s="6" t="s">
        <v>87</v>
      </c>
      <c r="O259" s="8" t="s">
        <v>216</v>
      </c>
      <c r="P259" s="6" t="b">
        <f t="shared" si="29"/>
        <v>1</v>
      </c>
      <c r="Q259" s="1">
        <v>2</v>
      </c>
      <c r="R259" s="4" t="str">
        <f>+VLOOKUP(M259,data1!$B$2:$C$19,2,0)</f>
        <v>CP11</v>
      </c>
      <c r="S259" s="8" t="s">
        <v>207</v>
      </c>
    </row>
    <row r="260" spans="1:19" x14ac:dyDescent="0.25">
      <c r="A260" s="66">
        <v>42551</v>
      </c>
      <c r="B260" s="67" t="s">
        <v>10</v>
      </c>
      <c r="C260" s="67" t="s">
        <v>33</v>
      </c>
      <c r="D260" s="68">
        <v>21787542</v>
      </c>
      <c r="E260" s="2">
        <v>0</v>
      </c>
      <c r="F260" s="12">
        <f t="shared" si="24"/>
        <v>21.787541999999998</v>
      </c>
      <c r="G260" s="8">
        <f t="shared" si="25"/>
        <v>6</v>
      </c>
      <c r="H260" s="8">
        <f t="shared" si="26"/>
        <v>2016</v>
      </c>
      <c r="I260" s="3" t="s">
        <v>10</v>
      </c>
      <c r="J260" s="6" t="str">
        <f t="shared" si="27"/>
        <v>6429</v>
      </c>
      <c r="K260" s="6" t="str">
        <f t="shared" si="28"/>
        <v>642</v>
      </c>
      <c r="L260" s="6" t="s">
        <v>207</v>
      </c>
      <c r="M260" s="4" t="str">
        <f>+VLOOKUP(J260,data1!$A$2:$C$19,2,0)</f>
        <v>Chi Phí dịch vụ mua ngoài</v>
      </c>
      <c r="N260" s="6" t="s">
        <v>87</v>
      </c>
      <c r="O260" s="8" t="s">
        <v>216</v>
      </c>
      <c r="P260" s="6" t="b">
        <f t="shared" si="29"/>
        <v>1</v>
      </c>
      <c r="Q260" s="1">
        <v>2</v>
      </c>
      <c r="R260" s="4" t="str">
        <f>+VLOOKUP(M260,data1!$B$2:$C$19,2,0)</f>
        <v>CP09</v>
      </c>
      <c r="S260" s="8" t="s">
        <v>207</v>
      </c>
    </row>
    <row r="261" spans="1:19" x14ac:dyDescent="0.25">
      <c r="A261" s="66">
        <v>42551</v>
      </c>
      <c r="B261" s="67" t="s">
        <v>80</v>
      </c>
      <c r="C261" s="67" t="s">
        <v>38</v>
      </c>
      <c r="D261" s="68">
        <v>21292424.369999997</v>
      </c>
      <c r="E261" s="2">
        <v>0</v>
      </c>
      <c r="F261" s="12">
        <f t="shared" si="24"/>
        <v>21.292424369999996</v>
      </c>
      <c r="G261" s="8">
        <f t="shared" si="25"/>
        <v>6</v>
      </c>
      <c r="H261" s="8">
        <f t="shared" si="26"/>
        <v>2016</v>
      </c>
      <c r="I261" s="3" t="s">
        <v>80</v>
      </c>
      <c r="J261" s="6" t="str">
        <f t="shared" si="27"/>
        <v>6425</v>
      </c>
      <c r="K261" s="6" t="str">
        <f t="shared" si="28"/>
        <v>642</v>
      </c>
      <c r="L261" s="6" t="s">
        <v>206</v>
      </c>
      <c r="M261" s="4" t="str">
        <f>+VLOOKUP(J261,data1!$A$2:$C$19,2,0)</f>
        <v>Chi phí Marketing</v>
      </c>
      <c r="N261" s="6" t="s">
        <v>210</v>
      </c>
      <c r="O261" s="8" t="s">
        <v>216</v>
      </c>
      <c r="P261" s="6" t="b">
        <f t="shared" si="29"/>
        <v>1</v>
      </c>
      <c r="Q261" s="1">
        <v>2</v>
      </c>
      <c r="R261" s="4" t="str">
        <f>+VLOOKUP(M261,data1!$B$2:$C$19,2,0)</f>
        <v>CP05</v>
      </c>
      <c r="S261" s="8" t="s">
        <v>207</v>
      </c>
    </row>
    <row r="262" spans="1:19" x14ac:dyDescent="0.25">
      <c r="A262" s="66">
        <v>42551</v>
      </c>
      <c r="B262" s="67" t="s">
        <v>185</v>
      </c>
      <c r="C262" s="67" t="s">
        <v>38</v>
      </c>
      <c r="D262" s="68">
        <v>15749999.370000001</v>
      </c>
      <c r="E262" s="2">
        <v>0</v>
      </c>
      <c r="F262" s="12">
        <f t="shared" si="24"/>
        <v>15.749999370000001</v>
      </c>
      <c r="G262" s="8">
        <f t="shared" si="25"/>
        <v>6</v>
      </c>
      <c r="H262" s="8">
        <f t="shared" si="26"/>
        <v>2016</v>
      </c>
      <c r="I262" s="3" t="s">
        <v>185</v>
      </c>
      <c r="J262" s="6" t="str">
        <f t="shared" si="27"/>
        <v>6423</v>
      </c>
      <c r="K262" s="6" t="str">
        <f t="shared" si="28"/>
        <v>642</v>
      </c>
      <c r="L262" s="6" t="s">
        <v>206</v>
      </c>
      <c r="M262" s="4" t="str">
        <f>+VLOOKUP(J262,data1!$A$2:$C$19,2,0)</f>
        <v>Chi phí công cụ, dụng cụ</v>
      </c>
      <c r="N262" s="6" t="s">
        <v>210</v>
      </c>
      <c r="O262" s="8" t="s">
        <v>216</v>
      </c>
      <c r="P262" s="6" t="b">
        <f t="shared" si="29"/>
        <v>1</v>
      </c>
      <c r="Q262" s="1">
        <v>2</v>
      </c>
      <c r="R262" s="4" t="str">
        <f>+VLOOKUP(M262,data1!$B$2:$C$19,2,0)</f>
        <v>CP03</v>
      </c>
      <c r="S262" s="8" t="s">
        <v>207</v>
      </c>
    </row>
    <row r="263" spans="1:19" x14ac:dyDescent="0.25">
      <c r="A263" s="66">
        <v>42551</v>
      </c>
      <c r="B263" s="67" t="s">
        <v>16</v>
      </c>
      <c r="C263" s="67" t="s">
        <v>31</v>
      </c>
      <c r="D263" s="68">
        <v>15055740</v>
      </c>
      <c r="E263" s="2">
        <v>0</v>
      </c>
      <c r="F263" s="12">
        <f t="shared" si="24"/>
        <v>15.05574</v>
      </c>
      <c r="G263" s="8">
        <f t="shared" si="25"/>
        <v>6</v>
      </c>
      <c r="H263" s="8">
        <f t="shared" si="26"/>
        <v>2016</v>
      </c>
      <c r="I263" s="3" t="s">
        <v>16</v>
      </c>
      <c r="J263" s="6" t="str">
        <f t="shared" si="27"/>
        <v>6429</v>
      </c>
      <c r="K263" s="6" t="str">
        <f t="shared" si="28"/>
        <v>642</v>
      </c>
      <c r="L263" s="6" t="s">
        <v>206</v>
      </c>
      <c r="M263" s="4" t="str">
        <f>+VLOOKUP(J263,data1!$A$2:$C$19,2,0)</f>
        <v>Chi Phí dịch vụ mua ngoài</v>
      </c>
      <c r="N263" s="6" t="s">
        <v>210</v>
      </c>
      <c r="O263" s="8" t="s">
        <v>216</v>
      </c>
      <c r="P263" s="6" t="b">
        <f t="shared" si="29"/>
        <v>1</v>
      </c>
      <c r="Q263" s="1">
        <v>2</v>
      </c>
      <c r="R263" s="4" t="str">
        <f>+VLOOKUP(M263,data1!$B$2:$C$19,2,0)</f>
        <v>CP09</v>
      </c>
      <c r="S263" s="8" t="s">
        <v>207</v>
      </c>
    </row>
    <row r="264" spans="1:19" x14ac:dyDescent="0.25">
      <c r="A264" s="66">
        <v>42551</v>
      </c>
      <c r="B264" s="67" t="s">
        <v>183</v>
      </c>
      <c r="C264" s="67" t="s">
        <v>79</v>
      </c>
      <c r="D264" s="68">
        <v>14549535.629999997</v>
      </c>
      <c r="E264" s="2">
        <v>0</v>
      </c>
      <c r="F264" s="12">
        <f t="shared" si="24"/>
        <v>14.549535629999998</v>
      </c>
      <c r="G264" s="8">
        <f t="shared" si="25"/>
        <v>6</v>
      </c>
      <c r="H264" s="8">
        <f t="shared" si="26"/>
        <v>2016</v>
      </c>
      <c r="I264" s="3" t="s">
        <v>183</v>
      </c>
      <c r="J264" s="6" t="str">
        <f t="shared" si="27"/>
        <v>6424</v>
      </c>
      <c r="K264" s="6" t="str">
        <f t="shared" si="28"/>
        <v>642</v>
      </c>
      <c r="L264" s="6" t="s">
        <v>208</v>
      </c>
      <c r="M264" s="4" t="str">
        <f>+VLOOKUP(J264,data1!$A$2:$C$19,2,0)</f>
        <v>Chi phí khấu hao TSCĐ</v>
      </c>
      <c r="N264" s="6" t="s">
        <v>211</v>
      </c>
      <c r="O264" s="8" t="s">
        <v>216</v>
      </c>
      <c r="P264" s="6" t="b">
        <f t="shared" si="29"/>
        <v>1</v>
      </c>
      <c r="Q264" s="1">
        <v>2</v>
      </c>
      <c r="R264" s="4" t="str">
        <f>+VLOOKUP(M264,data1!$B$2:$C$19,2,0)</f>
        <v>CP04</v>
      </c>
      <c r="S264" s="8" t="s">
        <v>207</v>
      </c>
    </row>
    <row r="265" spans="1:19" x14ac:dyDescent="0.25">
      <c r="A265" s="66">
        <v>42551</v>
      </c>
      <c r="B265" s="67" t="s">
        <v>15</v>
      </c>
      <c r="C265" s="67" t="s">
        <v>31</v>
      </c>
      <c r="D265" s="68">
        <v>14175000</v>
      </c>
      <c r="E265" s="2">
        <v>0</v>
      </c>
      <c r="F265" s="12">
        <f t="shared" si="24"/>
        <v>14.175000000000001</v>
      </c>
      <c r="G265" s="8">
        <f t="shared" si="25"/>
        <v>6</v>
      </c>
      <c r="H265" s="8">
        <f t="shared" si="26"/>
        <v>2016</v>
      </c>
      <c r="I265" s="3" t="s">
        <v>15</v>
      </c>
      <c r="J265" s="6" t="str">
        <f t="shared" si="27"/>
        <v>6428</v>
      </c>
      <c r="K265" s="6" t="str">
        <f t="shared" si="28"/>
        <v>642</v>
      </c>
      <c r="L265" s="6" t="s">
        <v>206</v>
      </c>
      <c r="M265" s="4" t="str">
        <f>+VLOOKUP(J265,data1!$A$2:$C$19,2,0)</f>
        <v>Công tác phí và tiếp khách</v>
      </c>
      <c r="N265" s="6" t="s">
        <v>210</v>
      </c>
      <c r="O265" s="8" t="s">
        <v>216</v>
      </c>
      <c r="P265" s="6" t="b">
        <f t="shared" si="29"/>
        <v>1</v>
      </c>
      <c r="Q265" s="1">
        <v>2</v>
      </c>
      <c r="R265" s="4" t="str">
        <f>+VLOOKUP(M265,data1!$B$2:$C$19,2,0)</f>
        <v>CP11</v>
      </c>
      <c r="S265" s="8" t="s">
        <v>207</v>
      </c>
    </row>
    <row r="266" spans="1:19" x14ac:dyDescent="0.25">
      <c r="A266" s="66">
        <v>42551</v>
      </c>
      <c r="B266" s="67" t="s">
        <v>188</v>
      </c>
      <c r="C266" s="67" t="s">
        <v>33</v>
      </c>
      <c r="D266" s="68">
        <v>12714030</v>
      </c>
      <c r="E266" s="2">
        <v>0</v>
      </c>
      <c r="F266" s="12">
        <f t="shared" si="24"/>
        <v>12.714029999999999</v>
      </c>
      <c r="G266" s="8">
        <f t="shared" si="25"/>
        <v>6</v>
      </c>
      <c r="H266" s="8">
        <f t="shared" si="26"/>
        <v>2016</v>
      </c>
      <c r="I266" s="3" t="s">
        <v>188</v>
      </c>
      <c r="J266" s="6" t="str">
        <f t="shared" si="27"/>
        <v>6429</v>
      </c>
      <c r="K266" s="6" t="str">
        <f t="shared" si="28"/>
        <v>642</v>
      </c>
      <c r="L266" s="6" t="s">
        <v>208</v>
      </c>
      <c r="M266" s="4" t="str">
        <f>+VLOOKUP(J266,data1!$A$2:$C$19,2,0)</f>
        <v>Chi Phí dịch vụ mua ngoài</v>
      </c>
      <c r="N266" s="6" t="s">
        <v>211</v>
      </c>
      <c r="O266" s="8" t="s">
        <v>216</v>
      </c>
      <c r="P266" s="6" t="b">
        <f t="shared" si="29"/>
        <v>1</v>
      </c>
      <c r="Q266" s="1">
        <v>2</v>
      </c>
      <c r="R266" s="4" t="str">
        <f>+VLOOKUP(M266,data1!$B$2:$C$19,2,0)</f>
        <v>CP09</v>
      </c>
      <c r="S266" s="8" t="s">
        <v>207</v>
      </c>
    </row>
    <row r="267" spans="1:19" x14ac:dyDescent="0.25">
      <c r="A267" s="66">
        <v>42551</v>
      </c>
      <c r="B267" s="67" t="s">
        <v>80</v>
      </c>
      <c r="C267" s="67" t="s">
        <v>30</v>
      </c>
      <c r="D267" s="68">
        <v>12663000</v>
      </c>
      <c r="E267" s="2">
        <v>0</v>
      </c>
      <c r="F267" s="12">
        <f t="shared" si="24"/>
        <v>12.663</v>
      </c>
      <c r="G267" s="8">
        <f t="shared" si="25"/>
        <v>6</v>
      </c>
      <c r="H267" s="8">
        <f t="shared" si="26"/>
        <v>2016</v>
      </c>
      <c r="I267" s="3" t="s">
        <v>80</v>
      </c>
      <c r="J267" s="6" t="str">
        <f t="shared" si="27"/>
        <v>6425</v>
      </c>
      <c r="K267" s="6" t="str">
        <f t="shared" si="28"/>
        <v>642</v>
      </c>
      <c r="L267" s="6" t="s">
        <v>206</v>
      </c>
      <c r="M267" s="4" t="str">
        <f>+VLOOKUP(J267,data1!$A$2:$C$19,2,0)</f>
        <v>Chi phí Marketing</v>
      </c>
      <c r="N267" s="6" t="s">
        <v>210</v>
      </c>
      <c r="O267" s="8" t="s">
        <v>216</v>
      </c>
      <c r="P267" s="6" t="b">
        <f t="shared" si="29"/>
        <v>1</v>
      </c>
      <c r="Q267" s="1">
        <v>2</v>
      </c>
      <c r="R267" s="4" t="str">
        <f>+VLOOKUP(M267,data1!$B$2:$C$19,2,0)</f>
        <v>CP05</v>
      </c>
      <c r="S267" s="8" t="s">
        <v>207</v>
      </c>
    </row>
    <row r="268" spans="1:19" x14ac:dyDescent="0.25">
      <c r="A268" s="66">
        <v>42551</v>
      </c>
      <c r="B268" s="67" t="s">
        <v>187</v>
      </c>
      <c r="C268" s="67" t="s">
        <v>79</v>
      </c>
      <c r="D268" s="68">
        <v>12475733.129999999</v>
      </c>
      <c r="E268" s="2">
        <v>0</v>
      </c>
      <c r="F268" s="12">
        <f t="shared" si="24"/>
        <v>12.475733129999998</v>
      </c>
      <c r="G268" s="8">
        <f t="shared" si="25"/>
        <v>6</v>
      </c>
      <c r="H268" s="8">
        <f t="shared" si="26"/>
        <v>2016</v>
      </c>
      <c r="I268" s="3" t="s">
        <v>187</v>
      </c>
      <c r="J268" s="6" t="str">
        <f t="shared" si="27"/>
        <v>6424</v>
      </c>
      <c r="K268" s="6" t="str">
        <f t="shared" si="28"/>
        <v>642</v>
      </c>
      <c r="L268" s="6" t="s">
        <v>207</v>
      </c>
      <c r="M268" s="4" t="str">
        <f>+VLOOKUP(J268,data1!$A$2:$C$19,2,0)</f>
        <v>Chi phí khấu hao TSCĐ</v>
      </c>
      <c r="N268" s="6" t="s">
        <v>87</v>
      </c>
      <c r="O268" s="8" t="s">
        <v>216</v>
      </c>
      <c r="P268" s="6" t="b">
        <f t="shared" si="29"/>
        <v>1</v>
      </c>
      <c r="Q268" s="1">
        <v>2</v>
      </c>
      <c r="R268" s="4" t="str">
        <f>+VLOOKUP(M268,data1!$B$2:$C$19,2,0)</f>
        <v>CP04</v>
      </c>
      <c r="S268" s="8" t="s">
        <v>207</v>
      </c>
    </row>
    <row r="269" spans="1:19" x14ac:dyDescent="0.25">
      <c r="A269" s="66">
        <v>42551</v>
      </c>
      <c r="B269" s="67" t="s">
        <v>188</v>
      </c>
      <c r="C269" s="67" t="s">
        <v>43</v>
      </c>
      <c r="D269" s="68">
        <v>11776703.399999999</v>
      </c>
      <c r="E269" s="2">
        <v>0</v>
      </c>
      <c r="F269" s="12">
        <f t="shared" si="24"/>
        <v>11.776703399999999</v>
      </c>
      <c r="G269" s="8">
        <f t="shared" si="25"/>
        <v>6</v>
      </c>
      <c r="H269" s="8">
        <f t="shared" si="26"/>
        <v>2016</v>
      </c>
      <c r="I269" s="3" t="s">
        <v>188</v>
      </c>
      <c r="J269" s="6" t="str">
        <f t="shared" si="27"/>
        <v>6429</v>
      </c>
      <c r="K269" s="6" t="str">
        <f t="shared" si="28"/>
        <v>642</v>
      </c>
      <c r="L269" s="6" t="s">
        <v>208</v>
      </c>
      <c r="M269" s="4" t="str">
        <f>+VLOOKUP(J269,data1!$A$2:$C$19,2,0)</f>
        <v>Chi Phí dịch vụ mua ngoài</v>
      </c>
      <c r="N269" s="6" t="s">
        <v>211</v>
      </c>
      <c r="O269" s="8" t="s">
        <v>216</v>
      </c>
      <c r="P269" s="6" t="b">
        <f t="shared" si="29"/>
        <v>1</v>
      </c>
      <c r="Q269" s="1">
        <v>2</v>
      </c>
      <c r="R269" s="4" t="str">
        <f>+VLOOKUP(M269,data1!$B$2:$C$19,2,0)</f>
        <v>CP09</v>
      </c>
      <c r="S269" s="8" t="s">
        <v>207</v>
      </c>
    </row>
    <row r="270" spans="1:19" ht="30" x14ac:dyDescent="0.25">
      <c r="A270" s="66">
        <v>42551</v>
      </c>
      <c r="B270" s="67" t="s">
        <v>8</v>
      </c>
      <c r="C270" s="67" t="s">
        <v>43</v>
      </c>
      <c r="D270" s="68">
        <v>8346240</v>
      </c>
      <c r="E270" s="2">
        <v>0</v>
      </c>
      <c r="F270" s="12">
        <f t="shared" si="24"/>
        <v>8.3462399999999999</v>
      </c>
      <c r="G270" s="8">
        <f t="shared" si="25"/>
        <v>6</v>
      </c>
      <c r="H270" s="8">
        <f t="shared" si="26"/>
        <v>2016</v>
      </c>
      <c r="I270" s="3" t="s">
        <v>8</v>
      </c>
      <c r="J270" s="6" t="str">
        <f t="shared" si="27"/>
        <v>6426</v>
      </c>
      <c r="K270" s="6" t="str">
        <f t="shared" si="28"/>
        <v>642</v>
      </c>
      <c r="L270" s="6" t="s">
        <v>207</v>
      </c>
      <c r="M270" s="4" t="str">
        <f>+VLOOKUP(J270,data1!$A$2:$C$19,2,0)</f>
        <v>Chi phí điện, nước, điện thoại, Internet...</v>
      </c>
      <c r="N270" s="6" t="s">
        <v>87</v>
      </c>
      <c r="O270" s="8" t="s">
        <v>216</v>
      </c>
      <c r="P270" s="6" t="b">
        <f t="shared" si="29"/>
        <v>1</v>
      </c>
      <c r="Q270" s="1">
        <v>2</v>
      </c>
      <c r="R270" s="4" t="str">
        <f>+VLOOKUP(M270,data1!$B$2:$C$19,2,0)</f>
        <v>CP06</v>
      </c>
      <c r="S270" s="8" t="s">
        <v>207</v>
      </c>
    </row>
    <row r="271" spans="1:19" x14ac:dyDescent="0.25">
      <c r="A271" s="66">
        <v>42551</v>
      </c>
      <c r="B271" s="67" t="s">
        <v>12</v>
      </c>
      <c r="C271" s="67" t="s">
        <v>31</v>
      </c>
      <c r="D271" s="68">
        <v>7749000</v>
      </c>
      <c r="E271" s="2">
        <v>0</v>
      </c>
      <c r="F271" s="12">
        <f t="shared" si="24"/>
        <v>7.7489999999999997</v>
      </c>
      <c r="G271" s="8">
        <f t="shared" si="25"/>
        <v>6</v>
      </c>
      <c r="H271" s="8">
        <f t="shared" si="26"/>
        <v>2016</v>
      </c>
      <c r="I271" s="3" t="s">
        <v>12</v>
      </c>
      <c r="J271" s="6" t="str">
        <f t="shared" si="27"/>
        <v>6421</v>
      </c>
      <c r="K271" s="6" t="str">
        <f t="shared" si="28"/>
        <v>642</v>
      </c>
      <c r="L271" s="6" t="s">
        <v>206</v>
      </c>
      <c r="M271" s="4" t="str">
        <f>+VLOOKUP(J271,data1!$A$2:$C$19,2,0)</f>
        <v>Lương và thưởng</v>
      </c>
      <c r="N271" s="6" t="s">
        <v>210</v>
      </c>
      <c r="O271" s="8" t="s">
        <v>216</v>
      </c>
      <c r="P271" s="6" t="b">
        <f t="shared" si="29"/>
        <v>1</v>
      </c>
      <c r="Q271" s="1">
        <v>2</v>
      </c>
      <c r="R271" s="4" t="str">
        <f>+VLOOKUP(M271,data1!$B$2:$C$19,2,0)</f>
        <v>CP01</v>
      </c>
      <c r="S271" s="8" t="s">
        <v>207</v>
      </c>
    </row>
    <row r="272" spans="1:19" x14ac:dyDescent="0.25">
      <c r="A272" s="66">
        <v>42551</v>
      </c>
      <c r="B272" s="67" t="s">
        <v>5</v>
      </c>
      <c r="C272" s="67" t="s">
        <v>58</v>
      </c>
      <c r="D272" s="68">
        <v>7545133.2599999998</v>
      </c>
      <c r="E272" s="2">
        <v>0</v>
      </c>
      <c r="F272" s="12">
        <f t="shared" si="24"/>
        <v>7.5451332600000001</v>
      </c>
      <c r="G272" s="8">
        <f t="shared" si="25"/>
        <v>6</v>
      </c>
      <c r="H272" s="8">
        <f t="shared" si="26"/>
        <v>2016</v>
      </c>
      <c r="I272" s="3" t="s">
        <v>5</v>
      </c>
      <c r="J272" s="6" t="str">
        <f t="shared" si="27"/>
        <v>6422</v>
      </c>
      <c r="K272" s="6" t="str">
        <f t="shared" si="28"/>
        <v>642</v>
      </c>
      <c r="L272" s="6" t="s">
        <v>207</v>
      </c>
      <c r="M272" s="4" t="str">
        <f>+VLOOKUP(J272,data1!$A$2:$C$19,2,0)</f>
        <v>Chi phí kiểm định hàng hóa</v>
      </c>
      <c r="N272" s="6" t="s">
        <v>87</v>
      </c>
      <c r="O272" s="8" t="s">
        <v>216</v>
      </c>
      <c r="P272" s="6" t="b">
        <f t="shared" si="29"/>
        <v>1</v>
      </c>
      <c r="Q272" s="1">
        <v>2</v>
      </c>
      <c r="R272" s="4" t="str">
        <f>+VLOOKUP(M272,data1!$B$2:$C$19,2,0)</f>
        <v>CP10</v>
      </c>
      <c r="S272" s="8" t="s">
        <v>207</v>
      </c>
    </row>
    <row r="273" spans="1:19" ht="30" x14ac:dyDescent="0.25">
      <c r="A273" s="66">
        <v>42551</v>
      </c>
      <c r="B273" s="67" t="s">
        <v>191</v>
      </c>
      <c r="C273" s="67" t="s">
        <v>33</v>
      </c>
      <c r="D273" s="68">
        <v>7036470</v>
      </c>
      <c r="E273" s="2">
        <v>0</v>
      </c>
      <c r="F273" s="12">
        <f t="shared" si="24"/>
        <v>7.0364699999999996</v>
      </c>
      <c r="G273" s="8">
        <f t="shared" si="25"/>
        <v>6</v>
      </c>
      <c r="H273" s="8">
        <f t="shared" si="26"/>
        <v>2016</v>
      </c>
      <c r="I273" s="3" t="s">
        <v>191</v>
      </c>
      <c r="J273" s="6" t="str">
        <f t="shared" si="27"/>
        <v>6426</v>
      </c>
      <c r="K273" s="6" t="str">
        <f t="shared" si="28"/>
        <v>642</v>
      </c>
      <c r="L273" s="6" t="s">
        <v>208</v>
      </c>
      <c r="M273" s="4" t="str">
        <f>+VLOOKUP(J273,data1!$A$2:$C$19,2,0)</f>
        <v>Chi phí điện, nước, điện thoại, Internet...</v>
      </c>
      <c r="N273" s="6" t="s">
        <v>211</v>
      </c>
      <c r="O273" s="8" t="s">
        <v>216</v>
      </c>
      <c r="P273" s="6" t="b">
        <f t="shared" si="29"/>
        <v>1</v>
      </c>
      <c r="Q273" s="1">
        <v>2</v>
      </c>
      <c r="R273" s="4" t="str">
        <f>+VLOOKUP(M273,data1!$B$2:$C$19,2,0)</f>
        <v>CP06</v>
      </c>
      <c r="S273" s="8" t="s">
        <v>207</v>
      </c>
    </row>
    <row r="274" spans="1:19" x14ac:dyDescent="0.25">
      <c r="A274" s="66">
        <v>42551</v>
      </c>
      <c r="B274" s="67" t="s">
        <v>16</v>
      </c>
      <c r="C274" s="67" t="s">
        <v>38</v>
      </c>
      <c r="D274" s="68">
        <v>6550838.2799999993</v>
      </c>
      <c r="E274" s="2">
        <v>0</v>
      </c>
      <c r="F274" s="12">
        <f t="shared" si="24"/>
        <v>6.5508382799999989</v>
      </c>
      <c r="G274" s="8">
        <f t="shared" si="25"/>
        <v>6</v>
      </c>
      <c r="H274" s="8">
        <f t="shared" si="26"/>
        <v>2016</v>
      </c>
      <c r="I274" s="3" t="s">
        <v>16</v>
      </c>
      <c r="J274" s="6" t="str">
        <f t="shared" si="27"/>
        <v>6429</v>
      </c>
      <c r="K274" s="6" t="str">
        <f t="shared" si="28"/>
        <v>642</v>
      </c>
      <c r="L274" s="6" t="s">
        <v>206</v>
      </c>
      <c r="M274" s="4" t="str">
        <f>+VLOOKUP(J274,data1!$A$2:$C$19,2,0)</f>
        <v>Chi Phí dịch vụ mua ngoài</v>
      </c>
      <c r="N274" s="6" t="s">
        <v>210</v>
      </c>
      <c r="O274" s="8" t="s">
        <v>216</v>
      </c>
      <c r="P274" s="6" t="b">
        <f t="shared" si="29"/>
        <v>1</v>
      </c>
      <c r="Q274" s="1">
        <v>2</v>
      </c>
      <c r="R274" s="4" t="str">
        <f>+VLOOKUP(M274,data1!$B$2:$C$19,2,0)</f>
        <v>CP09</v>
      </c>
      <c r="S274" s="8" t="s">
        <v>207</v>
      </c>
    </row>
    <row r="275" spans="1:19" ht="30" x14ac:dyDescent="0.25">
      <c r="A275" s="66">
        <v>42551</v>
      </c>
      <c r="B275" s="67" t="s">
        <v>14</v>
      </c>
      <c r="C275" s="67" t="s">
        <v>31</v>
      </c>
      <c r="D275" s="68">
        <v>6331500</v>
      </c>
      <c r="E275" s="2">
        <v>0</v>
      </c>
      <c r="F275" s="12">
        <f t="shared" si="24"/>
        <v>6.3315000000000001</v>
      </c>
      <c r="G275" s="8">
        <f t="shared" si="25"/>
        <v>6</v>
      </c>
      <c r="H275" s="8">
        <f t="shared" si="26"/>
        <v>2016</v>
      </c>
      <c r="I275" s="3" t="s">
        <v>14</v>
      </c>
      <c r="J275" s="6" t="str">
        <f t="shared" si="27"/>
        <v>6426</v>
      </c>
      <c r="K275" s="6" t="str">
        <f t="shared" si="28"/>
        <v>642</v>
      </c>
      <c r="L275" s="6" t="s">
        <v>206</v>
      </c>
      <c r="M275" s="4" t="str">
        <f>+VLOOKUP(J275,data1!$A$2:$C$19,2,0)</f>
        <v>Chi phí điện, nước, điện thoại, Internet...</v>
      </c>
      <c r="N275" s="6" t="s">
        <v>210</v>
      </c>
      <c r="O275" s="8" t="s">
        <v>216</v>
      </c>
      <c r="P275" s="6" t="b">
        <f t="shared" si="29"/>
        <v>1</v>
      </c>
      <c r="Q275" s="1">
        <v>2</v>
      </c>
      <c r="R275" s="4" t="str">
        <f>+VLOOKUP(M275,data1!$B$2:$C$19,2,0)</f>
        <v>CP06</v>
      </c>
      <c r="S275" s="8" t="s">
        <v>207</v>
      </c>
    </row>
    <row r="276" spans="1:19" x14ac:dyDescent="0.25">
      <c r="A276" s="66">
        <v>42551</v>
      </c>
      <c r="B276" s="67" t="s">
        <v>4</v>
      </c>
      <c r="C276" s="67" t="s">
        <v>78</v>
      </c>
      <c r="D276" s="68">
        <v>6228684</v>
      </c>
      <c r="E276" s="2">
        <v>0</v>
      </c>
      <c r="F276" s="12">
        <f t="shared" si="24"/>
        <v>6.2286840000000003</v>
      </c>
      <c r="G276" s="8">
        <f t="shared" si="25"/>
        <v>6</v>
      </c>
      <c r="H276" s="8">
        <f t="shared" si="26"/>
        <v>2016</v>
      </c>
      <c r="I276" s="3" t="s">
        <v>4</v>
      </c>
      <c r="J276" s="6" t="str">
        <f t="shared" si="27"/>
        <v>6421</v>
      </c>
      <c r="K276" s="6" t="str">
        <f t="shared" si="28"/>
        <v>642</v>
      </c>
      <c r="L276" s="6" t="s">
        <v>207</v>
      </c>
      <c r="M276" s="4" t="str">
        <f>+VLOOKUP(J276,data1!$A$2:$C$19,2,0)</f>
        <v>Lương và thưởng</v>
      </c>
      <c r="N276" s="6" t="s">
        <v>87</v>
      </c>
      <c r="O276" s="8" t="s">
        <v>216</v>
      </c>
      <c r="P276" s="6" t="b">
        <f t="shared" si="29"/>
        <v>1</v>
      </c>
      <c r="Q276" s="1">
        <v>2</v>
      </c>
      <c r="R276" s="4" t="str">
        <f>+VLOOKUP(M276,data1!$B$2:$C$19,2,0)</f>
        <v>CP01</v>
      </c>
      <c r="S276" s="8" t="s">
        <v>207</v>
      </c>
    </row>
    <row r="277" spans="1:19" x14ac:dyDescent="0.25">
      <c r="A277" s="66">
        <v>42551</v>
      </c>
      <c r="B277" s="67" t="s">
        <v>184</v>
      </c>
      <c r="C277" s="67" t="s">
        <v>51</v>
      </c>
      <c r="D277" s="68">
        <v>4715865.63</v>
      </c>
      <c r="E277" s="2">
        <v>0</v>
      </c>
      <c r="F277" s="12">
        <f t="shared" si="24"/>
        <v>4.7158656299999997</v>
      </c>
      <c r="G277" s="8">
        <f t="shared" si="25"/>
        <v>6</v>
      </c>
      <c r="H277" s="8">
        <f t="shared" si="26"/>
        <v>2016</v>
      </c>
      <c r="I277" s="3" t="s">
        <v>184</v>
      </c>
      <c r="J277" s="6" t="str">
        <f t="shared" si="27"/>
        <v>6423</v>
      </c>
      <c r="K277" s="6" t="str">
        <f t="shared" si="28"/>
        <v>642</v>
      </c>
      <c r="L277" s="6" t="s">
        <v>208</v>
      </c>
      <c r="M277" s="4" t="str">
        <f>+VLOOKUP(J277,data1!$A$2:$C$19,2,0)</f>
        <v>Chi phí công cụ, dụng cụ</v>
      </c>
      <c r="N277" s="6" t="s">
        <v>211</v>
      </c>
      <c r="O277" s="8" t="s">
        <v>216</v>
      </c>
      <c r="P277" s="6" t="b">
        <f t="shared" si="29"/>
        <v>1</v>
      </c>
      <c r="Q277" s="1">
        <v>2</v>
      </c>
      <c r="R277" s="4" t="str">
        <f>+VLOOKUP(M277,data1!$B$2:$C$19,2,0)</f>
        <v>CP03</v>
      </c>
      <c r="S277" s="8" t="s">
        <v>207</v>
      </c>
    </row>
    <row r="278" spans="1:19" ht="30" x14ac:dyDescent="0.25">
      <c r="A278" s="66">
        <v>42551</v>
      </c>
      <c r="B278" s="67" t="s">
        <v>194</v>
      </c>
      <c r="C278" s="67" t="s">
        <v>39</v>
      </c>
      <c r="D278" s="68">
        <v>4698540</v>
      </c>
      <c r="E278" s="2">
        <v>0</v>
      </c>
      <c r="F278" s="12">
        <f t="shared" si="24"/>
        <v>4.6985400000000004</v>
      </c>
      <c r="G278" s="8">
        <f t="shared" si="25"/>
        <v>6</v>
      </c>
      <c r="H278" s="8">
        <f t="shared" si="26"/>
        <v>2016</v>
      </c>
      <c r="I278" s="3" t="s">
        <v>194</v>
      </c>
      <c r="J278" s="6" t="str">
        <f t="shared" si="27"/>
        <v>6426</v>
      </c>
      <c r="K278" s="6" t="str">
        <f t="shared" si="28"/>
        <v>642</v>
      </c>
      <c r="L278" s="6" t="s">
        <v>209</v>
      </c>
      <c r="M278" s="4" t="str">
        <f>+VLOOKUP(J278,data1!$A$2:$C$19,2,0)</f>
        <v>Chi phí điện, nước, điện thoại, Internet...</v>
      </c>
      <c r="N278" s="6" t="s">
        <v>212</v>
      </c>
      <c r="O278" s="8" t="s">
        <v>216</v>
      </c>
      <c r="P278" s="6" t="b">
        <f t="shared" si="29"/>
        <v>1</v>
      </c>
      <c r="Q278" s="1">
        <v>2</v>
      </c>
      <c r="R278" s="4" t="str">
        <f>+VLOOKUP(M278,data1!$B$2:$C$19,2,0)</f>
        <v>CP06</v>
      </c>
      <c r="S278" s="8" t="s">
        <v>207</v>
      </c>
    </row>
    <row r="279" spans="1:19" x14ac:dyDescent="0.25">
      <c r="A279" s="66">
        <v>42551</v>
      </c>
      <c r="B279" s="67" t="s">
        <v>15</v>
      </c>
      <c r="C279" s="67" t="s">
        <v>30</v>
      </c>
      <c r="D279" s="68">
        <v>4634812.9799999995</v>
      </c>
      <c r="E279" s="2">
        <v>0</v>
      </c>
      <c r="F279" s="12">
        <f t="shared" si="24"/>
        <v>4.6348129799999995</v>
      </c>
      <c r="G279" s="8">
        <f t="shared" si="25"/>
        <v>6</v>
      </c>
      <c r="H279" s="8">
        <f t="shared" si="26"/>
        <v>2016</v>
      </c>
      <c r="I279" s="3" t="s">
        <v>15</v>
      </c>
      <c r="J279" s="6" t="str">
        <f t="shared" si="27"/>
        <v>6428</v>
      </c>
      <c r="K279" s="6" t="str">
        <f t="shared" si="28"/>
        <v>642</v>
      </c>
      <c r="L279" s="6" t="s">
        <v>206</v>
      </c>
      <c r="M279" s="4" t="str">
        <f>+VLOOKUP(J279,data1!$A$2:$C$19,2,0)</f>
        <v>Công tác phí và tiếp khách</v>
      </c>
      <c r="N279" s="6" t="s">
        <v>210</v>
      </c>
      <c r="O279" s="8" t="s">
        <v>216</v>
      </c>
      <c r="P279" s="6" t="b">
        <f t="shared" si="29"/>
        <v>1</v>
      </c>
      <c r="Q279" s="1">
        <v>2</v>
      </c>
      <c r="R279" s="4" t="str">
        <f>+VLOOKUP(M279,data1!$B$2:$C$19,2,0)</f>
        <v>CP11</v>
      </c>
      <c r="S279" s="8" t="s">
        <v>207</v>
      </c>
    </row>
    <row r="280" spans="1:19" x14ac:dyDescent="0.25">
      <c r="A280" s="66">
        <v>42551</v>
      </c>
      <c r="B280" s="67" t="s">
        <v>195</v>
      </c>
      <c r="C280" s="67" t="s">
        <v>39</v>
      </c>
      <c r="D280" s="68">
        <v>4403700</v>
      </c>
      <c r="E280" s="2">
        <v>0</v>
      </c>
      <c r="F280" s="12">
        <f t="shared" si="24"/>
        <v>4.4036999999999997</v>
      </c>
      <c r="G280" s="8">
        <f t="shared" si="25"/>
        <v>6</v>
      </c>
      <c r="H280" s="8">
        <f t="shared" si="26"/>
        <v>2016</v>
      </c>
      <c r="I280" s="3" t="s">
        <v>195</v>
      </c>
      <c r="J280" s="6" t="str">
        <f t="shared" si="27"/>
        <v>6421</v>
      </c>
      <c r="K280" s="6" t="str">
        <f t="shared" si="28"/>
        <v>642</v>
      </c>
      <c r="L280" s="6" t="s">
        <v>209</v>
      </c>
      <c r="M280" s="4" t="str">
        <f>+VLOOKUP(J280,data1!$A$2:$C$19,2,0)</f>
        <v>Lương và thưởng</v>
      </c>
      <c r="N280" s="6" t="s">
        <v>212</v>
      </c>
      <c r="O280" s="8" t="s">
        <v>216</v>
      </c>
      <c r="P280" s="6" t="b">
        <f t="shared" si="29"/>
        <v>1</v>
      </c>
      <c r="Q280" s="1">
        <v>2</v>
      </c>
      <c r="R280" s="4" t="str">
        <f>+VLOOKUP(M280,data1!$B$2:$C$19,2,0)</f>
        <v>CP01</v>
      </c>
      <c r="S280" s="8" t="s">
        <v>207</v>
      </c>
    </row>
    <row r="281" spans="1:19" x14ac:dyDescent="0.25">
      <c r="A281" s="66">
        <v>42551</v>
      </c>
      <c r="B281" s="67" t="s">
        <v>192</v>
      </c>
      <c r="C281" s="67" t="s">
        <v>38</v>
      </c>
      <c r="D281" s="68">
        <v>4334085.63</v>
      </c>
      <c r="E281" s="2">
        <v>0</v>
      </c>
      <c r="F281" s="12">
        <f t="shared" si="24"/>
        <v>4.3340856299999997</v>
      </c>
      <c r="G281" s="8">
        <f t="shared" si="25"/>
        <v>6</v>
      </c>
      <c r="H281" s="8">
        <f t="shared" si="26"/>
        <v>2016</v>
      </c>
      <c r="I281" s="3" t="s">
        <v>192</v>
      </c>
      <c r="J281" s="6" t="str">
        <f t="shared" si="27"/>
        <v>6423</v>
      </c>
      <c r="K281" s="6" t="str">
        <f t="shared" si="28"/>
        <v>642</v>
      </c>
      <c r="L281" s="6" t="s">
        <v>209</v>
      </c>
      <c r="M281" s="4" t="str">
        <f>+VLOOKUP(J281,data1!$A$2:$C$19,2,0)</f>
        <v>Chi phí công cụ, dụng cụ</v>
      </c>
      <c r="N281" s="6" t="s">
        <v>212</v>
      </c>
      <c r="O281" s="8" t="s">
        <v>216</v>
      </c>
      <c r="P281" s="6" t="b">
        <f t="shared" si="29"/>
        <v>1</v>
      </c>
      <c r="Q281" s="1">
        <v>2</v>
      </c>
      <c r="R281" s="4" t="str">
        <f>+VLOOKUP(M281,data1!$B$2:$C$19,2,0)</f>
        <v>CP03</v>
      </c>
      <c r="S281" s="8" t="s">
        <v>207</v>
      </c>
    </row>
    <row r="282" spans="1:19" ht="30" x14ac:dyDescent="0.25">
      <c r="A282" s="66">
        <v>42551</v>
      </c>
      <c r="B282" s="67" t="s">
        <v>8</v>
      </c>
      <c r="C282" s="67" t="s">
        <v>33</v>
      </c>
      <c r="D282" s="68">
        <v>3906614.88</v>
      </c>
      <c r="E282" s="2">
        <v>0</v>
      </c>
      <c r="F282" s="12">
        <f t="shared" si="24"/>
        <v>3.9066148799999998</v>
      </c>
      <c r="G282" s="8">
        <f t="shared" si="25"/>
        <v>6</v>
      </c>
      <c r="H282" s="8">
        <f t="shared" si="26"/>
        <v>2016</v>
      </c>
      <c r="I282" s="3" t="s">
        <v>8</v>
      </c>
      <c r="J282" s="6" t="str">
        <f t="shared" si="27"/>
        <v>6426</v>
      </c>
      <c r="K282" s="6" t="str">
        <f t="shared" si="28"/>
        <v>642</v>
      </c>
      <c r="L282" s="6" t="s">
        <v>207</v>
      </c>
      <c r="M282" s="4" t="str">
        <f>+VLOOKUP(J282,data1!$A$2:$C$19,2,0)</f>
        <v>Chi phí điện, nước, điện thoại, Internet...</v>
      </c>
      <c r="N282" s="6" t="s">
        <v>87</v>
      </c>
      <c r="O282" s="8" t="s">
        <v>216</v>
      </c>
      <c r="P282" s="6" t="b">
        <f t="shared" si="29"/>
        <v>1</v>
      </c>
      <c r="Q282" s="1">
        <v>2</v>
      </c>
      <c r="R282" s="4" t="str">
        <f>+VLOOKUP(M282,data1!$B$2:$C$19,2,0)</f>
        <v>CP06</v>
      </c>
      <c r="S282" s="8" t="s">
        <v>207</v>
      </c>
    </row>
    <row r="283" spans="1:19" x14ac:dyDescent="0.25">
      <c r="A283" s="66">
        <v>42551</v>
      </c>
      <c r="B283" s="67" t="s">
        <v>6</v>
      </c>
      <c r="C283" s="67" t="s">
        <v>33</v>
      </c>
      <c r="D283" s="68">
        <v>3572100</v>
      </c>
      <c r="E283" s="2">
        <v>0</v>
      </c>
      <c r="F283" s="12">
        <f t="shared" si="24"/>
        <v>3.5720999999999998</v>
      </c>
      <c r="G283" s="8">
        <f t="shared" si="25"/>
        <v>6</v>
      </c>
      <c r="H283" s="8">
        <f t="shared" si="26"/>
        <v>2016</v>
      </c>
      <c r="I283" s="3" t="s">
        <v>6</v>
      </c>
      <c r="J283" s="6" t="str">
        <f t="shared" si="27"/>
        <v>6423</v>
      </c>
      <c r="K283" s="6" t="str">
        <f t="shared" si="28"/>
        <v>642</v>
      </c>
      <c r="L283" s="6" t="s">
        <v>207</v>
      </c>
      <c r="M283" s="4" t="str">
        <f>+VLOOKUP(J283,data1!$A$2:$C$19,2,0)</f>
        <v>Chi phí công cụ, dụng cụ</v>
      </c>
      <c r="N283" s="6" t="s">
        <v>87</v>
      </c>
      <c r="O283" s="8" t="s">
        <v>216</v>
      </c>
      <c r="P283" s="6" t="b">
        <f t="shared" si="29"/>
        <v>1</v>
      </c>
      <c r="Q283" s="1">
        <v>2</v>
      </c>
      <c r="R283" s="4" t="str">
        <f>+VLOOKUP(M283,data1!$B$2:$C$19,2,0)</f>
        <v>CP03</v>
      </c>
      <c r="S283" s="8" t="s">
        <v>207</v>
      </c>
    </row>
    <row r="284" spans="1:19" x14ac:dyDescent="0.25">
      <c r="A284" s="66">
        <v>42551</v>
      </c>
      <c r="B284" s="67" t="s">
        <v>193</v>
      </c>
      <c r="C284" s="67" t="s">
        <v>38</v>
      </c>
      <c r="D284" s="68">
        <v>2992499.37</v>
      </c>
      <c r="E284" s="2">
        <v>0</v>
      </c>
      <c r="F284" s="12">
        <f t="shared" si="24"/>
        <v>2.99249937</v>
      </c>
      <c r="G284" s="8">
        <f t="shared" si="25"/>
        <v>6</v>
      </c>
      <c r="H284" s="8">
        <f t="shared" si="26"/>
        <v>2016</v>
      </c>
      <c r="I284" s="3" t="s">
        <v>193</v>
      </c>
      <c r="J284" s="6" t="str">
        <f t="shared" si="27"/>
        <v>6429</v>
      </c>
      <c r="K284" s="6" t="str">
        <f t="shared" si="28"/>
        <v>642</v>
      </c>
      <c r="L284" s="6" t="s">
        <v>209</v>
      </c>
      <c r="M284" s="4" t="str">
        <f>+VLOOKUP(J284,data1!$A$2:$C$19,2,0)</f>
        <v>Chi Phí dịch vụ mua ngoài</v>
      </c>
      <c r="N284" s="6" t="s">
        <v>212</v>
      </c>
      <c r="O284" s="8" t="s">
        <v>216</v>
      </c>
      <c r="P284" s="6" t="b">
        <f t="shared" si="29"/>
        <v>1</v>
      </c>
      <c r="Q284" s="1">
        <v>2</v>
      </c>
      <c r="R284" s="4" t="str">
        <f>+VLOOKUP(M284,data1!$B$2:$C$19,2,0)</f>
        <v>CP09</v>
      </c>
      <c r="S284" s="8" t="s">
        <v>207</v>
      </c>
    </row>
    <row r="285" spans="1:19" x14ac:dyDescent="0.25">
      <c r="A285" s="66">
        <v>42551</v>
      </c>
      <c r="B285" s="67" t="s">
        <v>10</v>
      </c>
      <c r="C285" s="67" t="s">
        <v>69</v>
      </c>
      <c r="D285" s="68">
        <v>2256900.0300000003</v>
      </c>
      <c r="E285" s="2">
        <v>0</v>
      </c>
      <c r="F285" s="12">
        <f t="shared" si="24"/>
        <v>2.2569000300000002</v>
      </c>
      <c r="G285" s="8">
        <f t="shared" si="25"/>
        <v>6</v>
      </c>
      <c r="H285" s="8">
        <f t="shared" si="26"/>
        <v>2016</v>
      </c>
      <c r="I285" s="3" t="s">
        <v>10</v>
      </c>
      <c r="J285" s="6" t="str">
        <f t="shared" si="27"/>
        <v>6429</v>
      </c>
      <c r="K285" s="6" t="str">
        <f t="shared" si="28"/>
        <v>642</v>
      </c>
      <c r="L285" s="6" t="s">
        <v>207</v>
      </c>
      <c r="M285" s="4" t="str">
        <f>+VLOOKUP(J285,data1!$A$2:$C$19,2,0)</f>
        <v>Chi Phí dịch vụ mua ngoài</v>
      </c>
      <c r="N285" s="6" t="s">
        <v>87</v>
      </c>
      <c r="O285" s="8" t="s">
        <v>216</v>
      </c>
      <c r="P285" s="6" t="b">
        <f t="shared" si="29"/>
        <v>1</v>
      </c>
      <c r="Q285" s="1">
        <v>2</v>
      </c>
      <c r="R285" s="4" t="str">
        <f>+VLOOKUP(M285,data1!$B$2:$C$19,2,0)</f>
        <v>CP09</v>
      </c>
      <c r="S285" s="8" t="s">
        <v>207</v>
      </c>
    </row>
    <row r="286" spans="1:19" x14ac:dyDescent="0.25">
      <c r="A286" s="66">
        <v>42551</v>
      </c>
      <c r="B286" s="67" t="s">
        <v>185</v>
      </c>
      <c r="C286" s="67" t="s">
        <v>31</v>
      </c>
      <c r="D286" s="68">
        <v>1202040</v>
      </c>
      <c r="E286" s="2">
        <v>0</v>
      </c>
      <c r="F286" s="12">
        <f t="shared" si="24"/>
        <v>1.20204</v>
      </c>
      <c r="G286" s="8">
        <f t="shared" si="25"/>
        <v>6</v>
      </c>
      <c r="H286" s="8">
        <f t="shared" si="26"/>
        <v>2016</v>
      </c>
      <c r="I286" s="3" t="s">
        <v>185</v>
      </c>
      <c r="J286" s="6" t="str">
        <f t="shared" si="27"/>
        <v>6423</v>
      </c>
      <c r="K286" s="6" t="str">
        <f t="shared" si="28"/>
        <v>642</v>
      </c>
      <c r="L286" s="6" t="s">
        <v>206</v>
      </c>
      <c r="M286" s="4" t="str">
        <f>+VLOOKUP(J286,data1!$A$2:$C$19,2,0)</f>
        <v>Chi phí công cụ, dụng cụ</v>
      </c>
      <c r="N286" s="6" t="s">
        <v>210</v>
      </c>
      <c r="O286" s="8" t="s">
        <v>216</v>
      </c>
      <c r="P286" s="6" t="b">
        <f t="shared" si="29"/>
        <v>1</v>
      </c>
      <c r="Q286" s="1">
        <v>2</v>
      </c>
      <c r="R286" s="4" t="str">
        <f>+VLOOKUP(M286,data1!$B$2:$C$19,2,0)</f>
        <v>CP03</v>
      </c>
      <c r="S286" s="8" t="s">
        <v>207</v>
      </c>
    </row>
    <row r="287" spans="1:19" x14ac:dyDescent="0.25">
      <c r="A287" s="66">
        <v>42551</v>
      </c>
      <c r="B287" s="67" t="s">
        <v>10</v>
      </c>
      <c r="C287" s="67" t="s">
        <v>26</v>
      </c>
      <c r="D287" s="68">
        <v>1016375.8499999999</v>
      </c>
      <c r="E287" s="2">
        <v>0</v>
      </c>
      <c r="F287" s="12">
        <f t="shared" si="24"/>
        <v>1.01637585</v>
      </c>
      <c r="G287" s="8">
        <f t="shared" si="25"/>
        <v>6</v>
      </c>
      <c r="H287" s="8">
        <f t="shared" si="26"/>
        <v>2016</v>
      </c>
      <c r="I287" s="3" t="s">
        <v>10</v>
      </c>
      <c r="J287" s="6" t="str">
        <f t="shared" si="27"/>
        <v>6429</v>
      </c>
      <c r="K287" s="6" t="str">
        <f t="shared" si="28"/>
        <v>642</v>
      </c>
      <c r="L287" s="6" t="s">
        <v>207</v>
      </c>
      <c r="M287" s="4" t="str">
        <f>+VLOOKUP(J287,data1!$A$2:$C$19,2,0)</f>
        <v>Chi Phí dịch vụ mua ngoài</v>
      </c>
      <c r="N287" s="6" t="s">
        <v>87</v>
      </c>
      <c r="O287" s="8" t="s">
        <v>216</v>
      </c>
      <c r="P287" s="6" t="b">
        <f t="shared" si="29"/>
        <v>1</v>
      </c>
      <c r="Q287" s="1">
        <v>2</v>
      </c>
      <c r="R287" s="4" t="str">
        <f>+VLOOKUP(M287,data1!$B$2:$C$19,2,0)</f>
        <v>CP09</v>
      </c>
      <c r="S287" s="8" t="s">
        <v>207</v>
      </c>
    </row>
    <row r="288" spans="1:19" x14ac:dyDescent="0.25">
      <c r="A288" s="66">
        <v>42551</v>
      </c>
      <c r="B288" s="67" t="s">
        <v>5</v>
      </c>
      <c r="C288" s="67" t="s">
        <v>26</v>
      </c>
      <c r="D288" s="68">
        <v>493080.20999999996</v>
      </c>
      <c r="E288" s="2">
        <v>0</v>
      </c>
      <c r="F288" s="12">
        <f t="shared" si="24"/>
        <v>0.49308020999999996</v>
      </c>
      <c r="G288" s="8">
        <f t="shared" si="25"/>
        <v>6</v>
      </c>
      <c r="H288" s="8">
        <f t="shared" si="26"/>
        <v>2016</v>
      </c>
      <c r="I288" s="3" t="s">
        <v>5</v>
      </c>
      <c r="J288" s="6" t="str">
        <f t="shared" si="27"/>
        <v>6422</v>
      </c>
      <c r="K288" s="6" t="str">
        <f t="shared" si="28"/>
        <v>642</v>
      </c>
      <c r="L288" s="6" t="s">
        <v>207</v>
      </c>
      <c r="M288" s="4" t="str">
        <f>+VLOOKUP(J288,data1!$A$2:$C$19,2,0)</f>
        <v>Chi phí kiểm định hàng hóa</v>
      </c>
      <c r="N288" s="6" t="s">
        <v>87</v>
      </c>
      <c r="O288" s="8" t="s">
        <v>216</v>
      </c>
      <c r="P288" s="6" t="b">
        <f t="shared" si="29"/>
        <v>1</v>
      </c>
      <c r="Q288" s="1">
        <v>2</v>
      </c>
      <c r="R288" s="4" t="str">
        <f>+VLOOKUP(M288,data1!$B$2:$C$19,2,0)</f>
        <v>CP10</v>
      </c>
      <c r="S288" s="8" t="s">
        <v>207</v>
      </c>
    </row>
    <row r="289" spans="1:20" x14ac:dyDescent="0.25">
      <c r="A289" s="66">
        <v>42551</v>
      </c>
      <c r="B289" s="67" t="s">
        <v>16</v>
      </c>
      <c r="C289" s="67" t="s">
        <v>30</v>
      </c>
      <c r="D289" s="68">
        <v>476091</v>
      </c>
      <c r="E289" s="2">
        <v>0</v>
      </c>
      <c r="F289" s="12">
        <f t="shared" si="24"/>
        <v>0.47609099999999999</v>
      </c>
      <c r="G289" s="8">
        <f t="shared" si="25"/>
        <v>6</v>
      </c>
      <c r="H289" s="8">
        <f t="shared" si="26"/>
        <v>2016</v>
      </c>
      <c r="I289" s="3" t="s">
        <v>16</v>
      </c>
      <c r="J289" s="6" t="str">
        <f t="shared" si="27"/>
        <v>6429</v>
      </c>
      <c r="K289" s="6" t="str">
        <f t="shared" si="28"/>
        <v>642</v>
      </c>
      <c r="L289" s="6" t="s">
        <v>206</v>
      </c>
      <c r="M289" s="4" t="str">
        <f>+VLOOKUP(J289,data1!$A$2:$C$19,2,0)</f>
        <v>Chi Phí dịch vụ mua ngoài</v>
      </c>
      <c r="N289" s="6" t="s">
        <v>210</v>
      </c>
      <c r="O289" s="8" t="s">
        <v>216</v>
      </c>
      <c r="P289" s="6" t="b">
        <f t="shared" si="29"/>
        <v>1</v>
      </c>
      <c r="Q289" s="1">
        <v>2</v>
      </c>
      <c r="R289" s="4" t="str">
        <f>+VLOOKUP(M289,data1!$B$2:$C$19,2,0)</f>
        <v>CP09</v>
      </c>
      <c r="S289" s="8" t="s">
        <v>207</v>
      </c>
    </row>
    <row r="290" spans="1:20" ht="30" x14ac:dyDescent="0.25">
      <c r="A290" s="66">
        <v>42551</v>
      </c>
      <c r="B290" s="67" t="s">
        <v>14</v>
      </c>
      <c r="C290" s="67" t="s">
        <v>39</v>
      </c>
      <c r="D290" s="68">
        <v>459481.68</v>
      </c>
      <c r="E290" s="2">
        <v>0</v>
      </c>
      <c r="F290" s="12">
        <f t="shared" si="24"/>
        <v>0.45948168</v>
      </c>
      <c r="G290" s="8">
        <f t="shared" si="25"/>
        <v>6</v>
      </c>
      <c r="H290" s="8">
        <f t="shared" si="26"/>
        <v>2016</v>
      </c>
      <c r="I290" s="3" t="s">
        <v>14</v>
      </c>
      <c r="J290" s="6" t="str">
        <f t="shared" si="27"/>
        <v>6426</v>
      </c>
      <c r="K290" s="6" t="str">
        <f t="shared" si="28"/>
        <v>642</v>
      </c>
      <c r="L290" s="6" t="s">
        <v>206</v>
      </c>
      <c r="M290" s="4" t="str">
        <f>+VLOOKUP(J290,data1!$A$2:$C$19,2,0)</f>
        <v>Chi phí điện, nước, điện thoại, Internet...</v>
      </c>
      <c r="N290" s="6" t="s">
        <v>210</v>
      </c>
      <c r="O290" s="8" t="s">
        <v>216</v>
      </c>
      <c r="P290" s="6" t="b">
        <f t="shared" si="29"/>
        <v>1</v>
      </c>
      <c r="Q290" s="1">
        <v>2</v>
      </c>
      <c r="R290" s="4" t="str">
        <f>+VLOOKUP(M290,data1!$B$2:$C$19,2,0)</f>
        <v>CP06</v>
      </c>
      <c r="S290" s="8" t="s">
        <v>207</v>
      </c>
    </row>
    <row r="291" spans="1:20" x14ac:dyDescent="0.25">
      <c r="A291" s="66">
        <v>42551</v>
      </c>
      <c r="B291" s="67" t="s">
        <v>13</v>
      </c>
      <c r="C291" s="67" t="s">
        <v>39</v>
      </c>
      <c r="D291" s="68">
        <v>378000</v>
      </c>
      <c r="E291" s="2">
        <v>0</v>
      </c>
      <c r="F291" s="12">
        <f t="shared" si="24"/>
        <v>0.378</v>
      </c>
      <c r="G291" s="8">
        <f t="shared" si="25"/>
        <v>6</v>
      </c>
      <c r="H291" s="8">
        <f t="shared" si="26"/>
        <v>2016</v>
      </c>
      <c r="I291" s="3" t="s">
        <v>13</v>
      </c>
      <c r="J291" s="6" t="str">
        <f t="shared" si="27"/>
        <v>6422</v>
      </c>
      <c r="K291" s="6" t="str">
        <f t="shared" si="28"/>
        <v>642</v>
      </c>
      <c r="L291" s="6" t="s">
        <v>206</v>
      </c>
      <c r="M291" s="4" t="str">
        <f>+VLOOKUP(J291,data1!$A$2:$C$19,2,0)</f>
        <v>Chi phí kiểm định hàng hóa</v>
      </c>
      <c r="N291" s="6" t="s">
        <v>210</v>
      </c>
      <c r="O291" s="8" t="s">
        <v>216</v>
      </c>
      <c r="P291" s="6" t="b">
        <f t="shared" si="29"/>
        <v>1</v>
      </c>
      <c r="Q291" s="1">
        <v>2</v>
      </c>
      <c r="R291" s="4" t="str">
        <f>+VLOOKUP(M291,data1!$B$2:$C$19,2,0)</f>
        <v>CP10</v>
      </c>
      <c r="S291" s="8" t="s">
        <v>207</v>
      </c>
    </row>
    <row r="292" spans="1:20" x14ac:dyDescent="0.25">
      <c r="A292" s="66">
        <v>42551</v>
      </c>
      <c r="B292" s="67" t="s">
        <v>10</v>
      </c>
      <c r="C292" s="67" t="s">
        <v>70</v>
      </c>
      <c r="D292" s="68">
        <v>374598</v>
      </c>
      <c r="E292" s="2">
        <v>0</v>
      </c>
      <c r="F292" s="12">
        <f t="shared" si="24"/>
        <v>0.37459799999999999</v>
      </c>
      <c r="G292" s="8">
        <f t="shared" si="25"/>
        <v>6</v>
      </c>
      <c r="H292" s="8">
        <f t="shared" si="26"/>
        <v>2016</v>
      </c>
      <c r="I292" s="3" t="s">
        <v>10</v>
      </c>
      <c r="J292" s="6" t="str">
        <f t="shared" si="27"/>
        <v>6429</v>
      </c>
      <c r="K292" s="6" t="str">
        <f t="shared" si="28"/>
        <v>642</v>
      </c>
      <c r="L292" s="6" t="s">
        <v>207</v>
      </c>
      <c r="M292" s="4" t="str">
        <f>+VLOOKUP(J292,data1!$A$2:$C$19,2,0)</f>
        <v>Chi Phí dịch vụ mua ngoài</v>
      </c>
      <c r="N292" s="6" t="s">
        <v>87</v>
      </c>
      <c r="O292" s="8" t="s">
        <v>216</v>
      </c>
      <c r="P292" s="6" t="b">
        <f t="shared" si="29"/>
        <v>1</v>
      </c>
      <c r="Q292" s="1">
        <v>2</v>
      </c>
      <c r="R292" s="4" t="str">
        <f>+VLOOKUP(M292,data1!$B$2:$C$19,2,0)</f>
        <v>CP09</v>
      </c>
      <c r="S292" s="8" t="s">
        <v>207</v>
      </c>
    </row>
    <row r="293" spans="1:20" x14ac:dyDescent="0.25">
      <c r="A293" s="66">
        <v>42551</v>
      </c>
      <c r="B293" s="67" t="s">
        <v>16</v>
      </c>
      <c r="C293" s="67" t="s">
        <v>32</v>
      </c>
      <c r="D293" s="68">
        <v>293139</v>
      </c>
      <c r="E293" s="2">
        <v>0</v>
      </c>
      <c r="F293" s="12">
        <f t="shared" si="24"/>
        <v>0.29313899999999998</v>
      </c>
      <c r="G293" s="8">
        <f t="shared" si="25"/>
        <v>6</v>
      </c>
      <c r="H293" s="8">
        <f t="shared" si="26"/>
        <v>2016</v>
      </c>
      <c r="I293" s="3" t="s">
        <v>16</v>
      </c>
      <c r="J293" s="6" t="str">
        <f t="shared" si="27"/>
        <v>6429</v>
      </c>
      <c r="K293" s="6" t="str">
        <f t="shared" si="28"/>
        <v>642</v>
      </c>
      <c r="L293" s="6" t="s">
        <v>206</v>
      </c>
      <c r="M293" s="4" t="str">
        <f>+VLOOKUP(J293,data1!$A$2:$C$19,2,0)</f>
        <v>Chi Phí dịch vụ mua ngoài</v>
      </c>
      <c r="N293" s="6" t="s">
        <v>210</v>
      </c>
      <c r="O293" s="8" t="s">
        <v>216</v>
      </c>
      <c r="P293" s="6" t="b">
        <f t="shared" si="29"/>
        <v>1</v>
      </c>
      <c r="Q293" s="1">
        <v>2</v>
      </c>
      <c r="R293" s="4" t="str">
        <f>+VLOOKUP(M293,data1!$B$2:$C$19,2,0)</f>
        <v>CP09</v>
      </c>
      <c r="S293" s="8" t="s">
        <v>207</v>
      </c>
    </row>
    <row r="294" spans="1:20" x14ac:dyDescent="0.25">
      <c r="A294" s="66">
        <v>42551</v>
      </c>
      <c r="B294" s="67" t="s">
        <v>16</v>
      </c>
      <c r="C294" s="67" t="s">
        <v>60</v>
      </c>
      <c r="D294" s="68">
        <v>45738</v>
      </c>
      <c r="E294" s="2">
        <v>0</v>
      </c>
      <c r="F294" s="12">
        <f t="shared" si="24"/>
        <v>4.5738000000000001E-2</v>
      </c>
      <c r="G294" s="8">
        <f t="shared" si="25"/>
        <v>6</v>
      </c>
      <c r="H294" s="8">
        <f t="shared" si="26"/>
        <v>2016</v>
      </c>
      <c r="I294" s="3" t="s">
        <v>16</v>
      </c>
      <c r="J294" s="6" t="str">
        <f t="shared" si="27"/>
        <v>6429</v>
      </c>
      <c r="K294" s="6" t="str">
        <f t="shared" si="28"/>
        <v>642</v>
      </c>
      <c r="L294" s="6" t="s">
        <v>206</v>
      </c>
      <c r="M294" s="4" t="str">
        <f>+VLOOKUP(J294,data1!$A$2:$C$19,2,0)</f>
        <v>Chi Phí dịch vụ mua ngoài</v>
      </c>
      <c r="N294" s="6" t="s">
        <v>210</v>
      </c>
      <c r="O294" s="8" t="s">
        <v>216</v>
      </c>
      <c r="P294" s="6" t="b">
        <f t="shared" si="29"/>
        <v>1</v>
      </c>
      <c r="Q294" s="1">
        <v>2</v>
      </c>
      <c r="R294" s="4" t="str">
        <f>+VLOOKUP(M294,data1!$B$2:$C$19,2,0)</f>
        <v>CP09</v>
      </c>
      <c r="S294" s="8" t="s">
        <v>207</v>
      </c>
    </row>
    <row r="295" spans="1:20" x14ac:dyDescent="0.25">
      <c r="A295" s="66">
        <v>42551</v>
      </c>
      <c r="B295" s="67" t="s">
        <v>10</v>
      </c>
      <c r="C295" s="67" t="s">
        <v>86</v>
      </c>
      <c r="D295" s="68">
        <v>68.039999999999992</v>
      </c>
      <c r="E295" s="2">
        <v>0</v>
      </c>
      <c r="F295" s="12">
        <f t="shared" si="24"/>
        <v>6.8039999999999992E-5</v>
      </c>
      <c r="G295" s="8">
        <f t="shared" si="25"/>
        <v>6</v>
      </c>
      <c r="H295" s="8">
        <f t="shared" si="26"/>
        <v>2016</v>
      </c>
      <c r="I295" s="3" t="s">
        <v>10</v>
      </c>
      <c r="J295" s="6" t="str">
        <f t="shared" si="27"/>
        <v>6429</v>
      </c>
      <c r="K295" s="6" t="str">
        <f t="shared" si="28"/>
        <v>642</v>
      </c>
      <c r="L295" s="6" t="s">
        <v>207</v>
      </c>
      <c r="M295" s="4" t="str">
        <f>+VLOOKUP(J295,data1!$A$2:$C$19,2,0)</f>
        <v>Chi Phí dịch vụ mua ngoài</v>
      </c>
      <c r="N295" s="6" t="s">
        <v>87</v>
      </c>
      <c r="O295" s="8" t="s">
        <v>216</v>
      </c>
      <c r="P295" s="6" t="b">
        <f t="shared" si="29"/>
        <v>1</v>
      </c>
      <c r="Q295" s="1">
        <v>2</v>
      </c>
      <c r="R295" s="4" t="str">
        <f>+VLOOKUP(M295,data1!$B$2:$C$19,2,0)</f>
        <v>CP09</v>
      </c>
      <c r="S295" s="8" t="s">
        <v>207</v>
      </c>
    </row>
    <row r="296" spans="1:20" ht="15.75" customHeight="1" x14ac:dyDescent="0.25">
      <c r="A296" s="66">
        <v>42400</v>
      </c>
      <c r="B296" s="67" t="s">
        <v>268</v>
      </c>
      <c r="C296" s="67" t="s">
        <v>36</v>
      </c>
      <c r="D296" s="68">
        <v>291323247.75</v>
      </c>
      <c r="E296" s="2">
        <v>0</v>
      </c>
      <c r="F296" s="12">
        <f t="shared" ref="F296:F396" si="30">D296/1000000</f>
        <v>291.32324775000001</v>
      </c>
      <c r="G296" s="8">
        <f t="shared" ref="G296:G396" si="31">MONTH(A296)</f>
        <v>1</v>
      </c>
      <c r="H296" s="8">
        <f t="shared" ref="H296:H396" si="32">YEAR(A296)</f>
        <v>2016</v>
      </c>
      <c r="I296" s="3" t="s">
        <v>53</v>
      </c>
      <c r="J296" s="6" t="str">
        <f t="shared" ref="J296:J396" si="33">+LEFT(I296,4)</f>
        <v>6417</v>
      </c>
      <c r="K296" s="6" t="str">
        <f t="shared" ref="K296:K396" si="34">+LEFT(J296,3)</f>
        <v>641</v>
      </c>
      <c r="L296" s="6" t="s">
        <v>254</v>
      </c>
      <c r="M296" s="4" t="str">
        <f>+VLOOKUP(J296,data1!$A$2:$C$19,2,0)</f>
        <v>Chi phí thuê cửa hàng, văn phòng</v>
      </c>
      <c r="N296" s="6" t="s">
        <v>261</v>
      </c>
      <c r="O296" s="6" t="s">
        <v>215</v>
      </c>
      <c r="P296" s="6" t="b">
        <f t="shared" si="29"/>
        <v>0</v>
      </c>
      <c r="Q296" s="1">
        <v>1</v>
      </c>
      <c r="R296" s="4" t="str">
        <f>+VLOOKUP(M296,data1!$B$2:$C$19,2,0)</f>
        <v>CP07</v>
      </c>
      <c r="S296" s="8" t="s">
        <v>235</v>
      </c>
      <c r="T296" s="8" t="e">
        <f>VLOOKUP(L296,#REF!,3,0)</f>
        <v>#REF!</v>
      </c>
    </row>
    <row r="297" spans="1:20" ht="15.75" customHeight="1" x14ac:dyDescent="0.25">
      <c r="A297" s="66">
        <v>42400</v>
      </c>
      <c r="B297" s="67" t="s">
        <v>269</v>
      </c>
      <c r="C297" s="67" t="s">
        <v>72</v>
      </c>
      <c r="D297" s="68">
        <v>211698882</v>
      </c>
      <c r="E297" s="2">
        <v>0</v>
      </c>
      <c r="F297" s="12">
        <f t="shared" si="30"/>
        <v>211.698882</v>
      </c>
      <c r="G297" s="8">
        <f t="shared" si="31"/>
        <v>1</v>
      </c>
      <c r="H297" s="8">
        <f t="shared" si="32"/>
        <v>2016</v>
      </c>
      <c r="I297" s="3" t="s">
        <v>11</v>
      </c>
      <c r="J297" s="6" t="str">
        <f t="shared" si="33"/>
        <v>6411</v>
      </c>
      <c r="K297" s="6" t="str">
        <f t="shared" si="34"/>
        <v>641</v>
      </c>
      <c r="L297" s="6" t="s">
        <v>254</v>
      </c>
      <c r="M297" s="4" t="str">
        <f>+VLOOKUP(J297,data1!$A$2:$C$19,2,0)</f>
        <v>Lương và thưởng</v>
      </c>
      <c r="N297" s="6" t="s">
        <v>261</v>
      </c>
      <c r="O297" s="6" t="s">
        <v>215</v>
      </c>
      <c r="P297" s="6" t="b">
        <f t="shared" si="29"/>
        <v>0</v>
      </c>
      <c r="Q297" s="1">
        <v>1</v>
      </c>
      <c r="R297" s="4" t="str">
        <f>+VLOOKUP(M297,data1!$B$2:$C$19,2,0)</f>
        <v>CP01</v>
      </c>
      <c r="S297" s="8" t="s">
        <v>235</v>
      </c>
      <c r="T297" s="8" t="e">
        <f>VLOOKUP(L297,#REF!,3,0)</f>
        <v>#REF!</v>
      </c>
    </row>
    <row r="298" spans="1:20" ht="15.75" customHeight="1" x14ac:dyDescent="0.25">
      <c r="A298" s="66">
        <v>42400</v>
      </c>
      <c r="B298" s="67" t="s">
        <v>270</v>
      </c>
      <c r="C298" s="67" t="s">
        <v>41</v>
      </c>
      <c r="D298" s="68">
        <v>211207500</v>
      </c>
      <c r="E298" s="2">
        <v>0</v>
      </c>
      <c r="F298" s="12">
        <f t="shared" si="30"/>
        <v>211.20750000000001</v>
      </c>
      <c r="G298" s="8">
        <f t="shared" si="31"/>
        <v>1</v>
      </c>
      <c r="H298" s="8">
        <f t="shared" si="32"/>
        <v>2016</v>
      </c>
      <c r="I298" s="3" t="s">
        <v>21</v>
      </c>
      <c r="J298" s="6" t="str">
        <f t="shared" si="33"/>
        <v>6417</v>
      </c>
      <c r="K298" s="6" t="str">
        <f t="shared" si="34"/>
        <v>641</v>
      </c>
      <c r="L298" s="6" t="s">
        <v>255</v>
      </c>
      <c r="M298" s="4" t="str">
        <f>+VLOOKUP(J298,data1!$A$2:$C$19,2,0)</f>
        <v>Chi phí thuê cửa hàng, văn phòng</v>
      </c>
      <c r="N298" s="6" t="s">
        <v>262</v>
      </c>
      <c r="O298" s="6" t="s">
        <v>215</v>
      </c>
      <c r="P298" s="6" t="b">
        <f t="shared" si="29"/>
        <v>0</v>
      </c>
      <c r="Q298" s="1">
        <v>1</v>
      </c>
      <c r="R298" s="4" t="str">
        <f>+VLOOKUP(M298,data1!$B$2:$C$19,2,0)</f>
        <v>CP07</v>
      </c>
      <c r="S298" s="8" t="s">
        <v>235</v>
      </c>
      <c r="T298" s="8" t="e">
        <f>VLOOKUP(L298,#REF!,3,0)</f>
        <v>#REF!</v>
      </c>
    </row>
    <row r="299" spans="1:20" ht="15.75" customHeight="1" x14ac:dyDescent="0.25">
      <c r="A299" s="66">
        <v>42400</v>
      </c>
      <c r="B299" s="67" t="s">
        <v>271</v>
      </c>
      <c r="C299" s="67" t="s">
        <v>75</v>
      </c>
      <c r="D299" s="68">
        <v>189597332.25</v>
      </c>
      <c r="E299" s="2">
        <v>0</v>
      </c>
      <c r="F299" s="12">
        <f t="shared" si="30"/>
        <v>189.59733224999999</v>
      </c>
      <c r="G299" s="8">
        <f t="shared" si="31"/>
        <v>1</v>
      </c>
      <c r="H299" s="8">
        <f t="shared" si="32"/>
        <v>2016</v>
      </c>
      <c r="I299" s="3" t="s">
        <v>17</v>
      </c>
      <c r="J299" s="6" t="str">
        <f t="shared" si="33"/>
        <v>6411</v>
      </c>
      <c r="K299" s="6" t="str">
        <f t="shared" si="34"/>
        <v>641</v>
      </c>
      <c r="L299" s="6" t="s">
        <v>255</v>
      </c>
      <c r="M299" s="4" t="str">
        <f>+VLOOKUP(J299,data1!$A$2:$C$19,2,0)</f>
        <v>Lương và thưởng</v>
      </c>
      <c r="N299" s="6" t="s">
        <v>262</v>
      </c>
      <c r="O299" s="6" t="s">
        <v>215</v>
      </c>
      <c r="P299" s="6" t="b">
        <f t="shared" si="29"/>
        <v>0</v>
      </c>
      <c r="Q299" s="1">
        <v>1</v>
      </c>
      <c r="R299" s="4" t="str">
        <f>+VLOOKUP(M299,data1!$B$2:$C$19,2,0)</f>
        <v>CP01</v>
      </c>
      <c r="S299" s="8" t="s">
        <v>235</v>
      </c>
      <c r="T299" s="8" t="e">
        <f>VLOOKUP(L299,#REF!,3,0)</f>
        <v>#REF!</v>
      </c>
    </row>
    <row r="300" spans="1:20" ht="15.75" customHeight="1" x14ac:dyDescent="0.25">
      <c r="A300" s="66">
        <v>42400</v>
      </c>
      <c r="B300" s="67" t="s">
        <v>272</v>
      </c>
      <c r="C300" s="67" t="s">
        <v>43</v>
      </c>
      <c r="D300" s="68">
        <v>130236750</v>
      </c>
      <c r="E300" s="2">
        <v>0</v>
      </c>
      <c r="F300" s="12">
        <f t="shared" si="30"/>
        <v>130.23675</v>
      </c>
      <c r="G300" s="8">
        <f t="shared" si="31"/>
        <v>1</v>
      </c>
      <c r="H300" s="8">
        <f t="shared" si="32"/>
        <v>2016</v>
      </c>
      <c r="I300" s="3" t="s">
        <v>173</v>
      </c>
      <c r="J300" s="6" t="str">
        <f t="shared" si="33"/>
        <v>6418</v>
      </c>
      <c r="K300" s="6" t="str">
        <f t="shared" si="34"/>
        <v>641</v>
      </c>
      <c r="L300" s="6" t="s">
        <v>254</v>
      </c>
      <c r="M300" s="4" t="str">
        <f>+VLOOKUP(J300,data1!$A$2:$C$19,2,0)</f>
        <v>Chi phí vận chuyển</v>
      </c>
      <c r="N300" s="6" t="s">
        <v>261</v>
      </c>
      <c r="O300" s="6" t="s">
        <v>215</v>
      </c>
      <c r="P300" s="6" t="b">
        <f t="shared" si="29"/>
        <v>0</v>
      </c>
      <c r="Q300" s="1">
        <v>1</v>
      </c>
      <c r="R300" s="4" t="str">
        <f>+VLOOKUP(M300,data1!$B$2:$C$19,2,0)</f>
        <v>CP08</v>
      </c>
      <c r="S300" s="8" t="s">
        <v>235</v>
      </c>
      <c r="T300" s="8" t="e">
        <f>VLOOKUP(L300,#REF!,3,0)</f>
        <v>#REF!</v>
      </c>
    </row>
    <row r="301" spans="1:20" ht="15.75" customHeight="1" x14ac:dyDescent="0.25">
      <c r="A301" s="66">
        <v>42400</v>
      </c>
      <c r="B301" s="67" t="s">
        <v>273</v>
      </c>
      <c r="C301" s="67" t="s">
        <v>41</v>
      </c>
      <c r="D301" s="68">
        <v>100345686.75</v>
      </c>
      <c r="E301" s="2">
        <v>0</v>
      </c>
      <c r="F301" s="12">
        <f t="shared" si="30"/>
        <v>100.34568675</v>
      </c>
      <c r="G301" s="8">
        <f t="shared" si="31"/>
        <v>1</v>
      </c>
      <c r="H301" s="8">
        <f t="shared" si="32"/>
        <v>2016</v>
      </c>
      <c r="I301" s="3" t="s">
        <v>20</v>
      </c>
      <c r="J301" s="6" t="str">
        <f t="shared" si="33"/>
        <v>6413</v>
      </c>
      <c r="K301" s="6" t="str">
        <f t="shared" si="34"/>
        <v>641</v>
      </c>
      <c r="L301" s="6" t="s">
        <v>255</v>
      </c>
      <c r="M301" s="4" t="str">
        <f>+VLOOKUP(J301,data1!$A$2:$C$19,2,0)</f>
        <v>Chi phí công cụ, dụng cụ</v>
      </c>
      <c r="N301" s="6" t="s">
        <v>262</v>
      </c>
      <c r="O301" s="6" t="s">
        <v>215</v>
      </c>
      <c r="P301" s="6" t="b">
        <f t="shared" si="29"/>
        <v>0</v>
      </c>
      <c r="Q301" s="1">
        <v>1</v>
      </c>
      <c r="R301" s="4" t="str">
        <f>+VLOOKUP(M301,data1!$B$2:$C$19,2,0)</f>
        <v>CP03</v>
      </c>
      <c r="S301" s="8" t="s">
        <v>235</v>
      </c>
      <c r="T301" s="8" t="e">
        <f>VLOOKUP(L301,#REF!,3,0)</f>
        <v>#REF!</v>
      </c>
    </row>
    <row r="302" spans="1:20" ht="15.75" customHeight="1" x14ac:dyDescent="0.25">
      <c r="A302" s="66">
        <v>42400</v>
      </c>
      <c r="B302" s="67" t="s">
        <v>273</v>
      </c>
      <c r="C302" s="67" t="s">
        <v>40</v>
      </c>
      <c r="D302" s="68">
        <v>73631270.25</v>
      </c>
      <c r="E302" s="2">
        <v>0</v>
      </c>
      <c r="F302" s="12">
        <f t="shared" si="30"/>
        <v>73.63127025</v>
      </c>
      <c r="G302" s="8">
        <f t="shared" si="31"/>
        <v>1</v>
      </c>
      <c r="H302" s="8">
        <f t="shared" si="32"/>
        <v>2016</v>
      </c>
      <c r="I302" s="3" t="s">
        <v>20</v>
      </c>
      <c r="J302" s="6" t="str">
        <f t="shared" si="33"/>
        <v>6413</v>
      </c>
      <c r="K302" s="6" t="str">
        <f t="shared" si="34"/>
        <v>641</v>
      </c>
      <c r="L302" s="6" t="s">
        <v>255</v>
      </c>
      <c r="M302" s="4" t="str">
        <f>+VLOOKUP(J302,data1!$A$2:$C$19,2,0)</f>
        <v>Chi phí công cụ, dụng cụ</v>
      </c>
      <c r="N302" s="6" t="s">
        <v>262</v>
      </c>
      <c r="O302" s="6" t="s">
        <v>215</v>
      </c>
      <c r="P302" s="6" t="b">
        <f t="shared" si="29"/>
        <v>0</v>
      </c>
      <c r="Q302" s="1">
        <v>1</v>
      </c>
      <c r="R302" s="4" t="str">
        <f>+VLOOKUP(M302,data1!$B$2:$C$19,2,0)</f>
        <v>CP03</v>
      </c>
      <c r="S302" s="8" t="s">
        <v>235</v>
      </c>
      <c r="T302" s="8" t="e">
        <f>VLOOKUP(L302,#REF!,3,0)</f>
        <v>#REF!</v>
      </c>
    </row>
    <row r="303" spans="1:20" ht="15.75" customHeight="1" x14ac:dyDescent="0.25">
      <c r="A303" s="66">
        <v>42400</v>
      </c>
      <c r="B303" s="67" t="s">
        <v>274</v>
      </c>
      <c r="C303" s="67" t="s">
        <v>30</v>
      </c>
      <c r="D303" s="68">
        <v>49500000</v>
      </c>
      <c r="E303" s="2">
        <v>0</v>
      </c>
      <c r="F303" s="12">
        <f t="shared" si="30"/>
        <v>49.5</v>
      </c>
      <c r="G303" s="8">
        <f t="shared" si="31"/>
        <v>1</v>
      </c>
      <c r="H303" s="8">
        <f t="shared" si="32"/>
        <v>2016</v>
      </c>
      <c r="I303" s="3" t="s">
        <v>62</v>
      </c>
      <c r="J303" s="6" t="str">
        <f t="shared" si="33"/>
        <v>6419</v>
      </c>
      <c r="K303" s="6" t="str">
        <f t="shared" si="34"/>
        <v>641</v>
      </c>
      <c r="L303" s="6" t="s">
        <v>255</v>
      </c>
      <c r="M303" s="4" t="str">
        <f>+VLOOKUP(J303,data1!$A$2:$C$19,2,0)</f>
        <v>Chi Phí dịch vụ mua ngoài</v>
      </c>
      <c r="N303" s="6" t="s">
        <v>262</v>
      </c>
      <c r="O303" s="6" t="s">
        <v>215</v>
      </c>
      <c r="P303" s="6" t="b">
        <f t="shared" si="29"/>
        <v>0</v>
      </c>
      <c r="Q303" s="1">
        <v>1</v>
      </c>
      <c r="R303" s="4" t="str">
        <f>+VLOOKUP(M303,data1!$B$2:$C$19,2,0)</f>
        <v>CP09</v>
      </c>
      <c r="S303" s="8" t="s">
        <v>235</v>
      </c>
      <c r="T303" s="8" t="e">
        <f>VLOOKUP(L303,#REF!,3,0)</f>
        <v>#REF!</v>
      </c>
    </row>
    <row r="304" spans="1:20" ht="15.75" customHeight="1" x14ac:dyDescent="0.25">
      <c r="A304" s="66">
        <v>42400</v>
      </c>
      <c r="B304" s="67" t="s">
        <v>275</v>
      </c>
      <c r="C304" s="67" t="s">
        <v>35</v>
      </c>
      <c r="D304" s="68">
        <v>44080906.5</v>
      </c>
      <c r="E304" s="2">
        <v>0</v>
      </c>
      <c r="F304" s="12">
        <f t="shared" si="30"/>
        <v>44.080906499999998</v>
      </c>
      <c r="G304" s="8">
        <f t="shared" si="31"/>
        <v>1</v>
      </c>
      <c r="H304" s="8">
        <f t="shared" si="32"/>
        <v>2016</v>
      </c>
      <c r="I304" s="3" t="s">
        <v>19</v>
      </c>
      <c r="J304" s="6" t="str">
        <f t="shared" si="33"/>
        <v>6413</v>
      </c>
      <c r="K304" s="6" t="str">
        <f t="shared" si="34"/>
        <v>641</v>
      </c>
      <c r="L304" s="6" t="s">
        <v>254</v>
      </c>
      <c r="M304" s="4" t="str">
        <f>+VLOOKUP(J304,data1!$A$2:$C$19,2,0)</f>
        <v>Chi phí công cụ, dụng cụ</v>
      </c>
      <c r="N304" s="6" t="s">
        <v>261</v>
      </c>
      <c r="O304" s="6" t="s">
        <v>215</v>
      </c>
      <c r="P304" s="6" t="b">
        <f t="shared" si="29"/>
        <v>0</v>
      </c>
      <c r="Q304" s="1">
        <v>1</v>
      </c>
      <c r="R304" s="4" t="str">
        <f>+VLOOKUP(M304,data1!$B$2:$C$19,2,0)</f>
        <v>CP03</v>
      </c>
      <c r="S304" s="8" t="s">
        <v>235</v>
      </c>
      <c r="T304" s="8" t="e">
        <f>VLOOKUP(L304,#REF!,3,0)</f>
        <v>#REF!</v>
      </c>
    </row>
    <row r="305" spans="1:20" ht="15.75" customHeight="1" x14ac:dyDescent="0.25">
      <c r="A305" s="66">
        <v>42400</v>
      </c>
      <c r="B305" s="67" t="s">
        <v>276</v>
      </c>
      <c r="C305" s="67" t="s">
        <v>33</v>
      </c>
      <c r="D305" s="68">
        <v>43308000</v>
      </c>
      <c r="E305" s="2">
        <v>0</v>
      </c>
      <c r="F305" s="12">
        <f t="shared" si="30"/>
        <v>43.308</v>
      </c>
      <c r="G305" s="8">
        <f t="shared" si="31"/>
        <v>1</v>
      </c>
      <c r="H305" s="8">
        <f t="shared" si="32"/>
        <v>2016</v>
      </c>
      <c r="I305" s="3" t="s">
        <v>61</v>
      </c>
      <c r="J305" s="6" t="str">
        <f t="shared" si="33"/>
        <v>6419</v>
      </c>
      <c r="K305" s="6" t="str">
        <f t="shared" si="34"/>
        <v>641</v>
      </c>
      <c r="L305" s="6" t="s">
        <v>254</v>
      </c>
      <c r="M305" s="4" t="str">
        <f>+VLOOKUP(J305,data1!$A$2:$C$19,2,0)</f>
        <v>Chi Phí dịch vụ mua ngoài</v>
      </c>
      <c r="N305" s="6" t="s">
        <v>261</v>
      </c>
      <c r="O305" s="6" t="s">
        <v>215</v>
      </c>
      <c r="P305" s="6" t="b">
        <f t="shared" si="29"/>
        <v>0</v>
      </c>
      <c r="Q305" s="1">
        <v>1</v>
      </c>
      <c r="R305" s="4" t="str">
        <f>+VLOOKUP(M305,data1!$B$2:$C$19,2,0)</f>
        <v>CP09</v>
      </c>
      <c r="S305" s="8" t="s">
        <v>235</v>
      </c>
      <c r="T305" s="8" t="e">
        <f>VLOOKUP(L305,#REF!,3,0)</f>
        <v>#REF!</v>
      </c>
    </row>
    <row r="306" spans="1:20" ht="15.75" customHeight="1" x14ac:dyDescent="0.25">
      <c r="A306" s="66">
        <v>42400</v>
      </c>
      <c r="B306" s="67" t="s">
        <v>275</v>
      </c>
      <c r="C306" s="67" t="s">
        <v>26</v>
      </c>
      <c r="D306" s="68">
        <v>37176782.894999996</v>
      </c>
      <c r="E306" s="2">
        <v>0</v>
      </c>
      <c r="F306" s="12">
        <f t="shared" si="30"/>
        <v>37.176782894999995</v>
      </c>
      <c r="G306" s="8">
        <f t="shared" si="31"/>
        <v>1</v>
      </c>
      <c r="H306" s="8">
        <f t="shared" si="32"/>
        <v>2016</v>
      </c>
      <c r="I306" s="3" t="s">
        <v>19</v>
      </c>
      <c r="J306" s="6" t="str">
        <f t="shared" si="33"/>
        <v>6413</v>
      </c>
      <c r="K306" s="6" t="str">
        <f t="shared" si="34"/>
        <v>641</v>
      </c>
      <c r="L306" s="6" t="s">
        <v>254</v>
      </c>
      <c r="M306" s="4" t="str">
        <f>+VLOOKUP(J306,data1!$A$2:$C$19,2,0)</f>
        <v>Chi phí công cụ, dụng cụ</v>
      </c>
      <c r="N306" s="6" t="s">
        <v>261</v>
      </c>
      <c r="O306" s="6" t="s">
        <v>215</v>
      </c>
      <c r="P306" s="6" t="b">
        <f t="shared" si="29"/>
        <v>0</v>
      </c>
      <c r="Q306" s="1">
        <v>1</v>
      </c>
      <c r="R306" s="4" t="str">
        <f>+VLOOKUP(M306,data1!$B$2:$C$19,2,0)</f>
        <v>CP03</v>
      </c>
      <c r="S306" s="8" t="s">
        <v>235</v>
      </c>
      <c r="T306" s="8" t="e">
        <f>VLOOKUP(L306,#REF!,3,0)</f>
        <v>#REF!</v>
      </c>
    </row>
    <row r="307" spans="1:20" ht="15.75" customHeight="1" x14ac:dyDescent="0.25">
      <c r="A307" s="66">
        <v>42400</v>
      </c>
      <c r="B307" s="67" t="s">
        <v>274</v>
      </c>
      <c r="C307" s="67" t="s">
        <v>31</v>
      </c>
      <c r="D307" s="68">
        <v>36348750</v>
      </c>
      <c r="E307" s="2">
        <v>0</v>
      </c>
      <c r="F307" s="12">
        <f t="shared" si="30"/>
        <v>36.348750000000003</v>
      </c>
      <c r="G307" s="8">
        <f t="shared" si="31"/>
        <v>1</v>
      </c>
      <c r="H307" s="8">
        <f t="shared" si="32"/>
        <v>2016</v>
      </c>
      <c r="I307" s="3" t="s">
        <v>62</v>
      </c>
      <c r="J307" s="6" t="str">
        <f t="shared" si="33"/>
        <v>6419</v>
      </c>
      <c r="K307" s="6" t="str">
        <f t="shared" si="34"/>
        <v>641</v>
      </c>
      <c r="L307" s="6" t="s">
        <v>255</v>
      </c>
      <c r="M307" s="4" t="str">
        <f>+VLOOKUP(J307,data1!$A$2:$C$19,2,0)</f>
        <v>Chi Phí dịch vụ mua ngoài</v>
      </c>
      <c r="N307" s="6" t="s">
        <v>262</v>
      </c>
      <c r="O307" s="6" t="s">
        <v>215</v>
      </c>
      <c r="P307" s="6" t="b">
        <f t="shared" si="29"/>
        <v>0</v>
      </c>
      <c r="Q307" s="1">
        <v>1</v>
      </c>
      <c r="R307" s="4" t="str">
        <f>+VLOOKUP(M307,data1!$B$2:$C$19,2,0)</f>
        <v>CP09</v>
      </c>
      <c r="S307" s="8" t="s">
        <v>235</v>
      </c>
      <c r="T307" s="8" t="e">
        <f>VLOOKUP(L307,#REF!,3,0)</f>
        <v>#REF!</v>
      </c>
    </row>
    <row r="308" spans="1:20" ht="25.5" customHeight="1" x14ac:dyDescent="0.25">
      <c r="A308" s="66">
        <v>42400</v>
      </c>
      <c r="B308" s="67" t="s">
        <v>275</v>
      </c>
      <c r="C308" s="67" t="s">
        <v>36</v>
      </c>
      <c r="D308" s="68">
        <v>26080278.75</v>
      </c>
      <c r="E308" s="2">
        <v>0</v>
      </c>
      <c r="F308" s="12">
        <f t="shared" si="30"/>
        <v>26.080278750000002</v>
      </c>
      <c r="G308" s="8">
        <f t="shared" si="31"/>
        <v>1</v>
      </c>
      <c r="H308" s="8">
        <f t="shared" si="32"/>
        <v>2016</v>
      </c>
      <c r="I308" s="3" t="s">
        <v>19</v>
      </c>
      <c r="J308" s="6" t="str">
        <f t="shared" si="33"/>
        <v>6413</v>
      </c>
      <c r="K308" s="6" t="str">
        <f t="shared" si="34"/>
        <v>641</v>
      </c>
      <c r="L308" s="6" t="s">
        <v>254</v>
      </c>
      <c r="M308" s="4" t="str">
        <f>+VLOOKUP(J308,data1!$A$2:$C$19,2,0)</f>
        <v>Chi phí công cụ, dụng cụ</v>
      </c>
      <c r="N308" s="6" t="s">
        <v>261</v>
      </c>
      <c r="O308" s="6" t="s">
        <v>215</v>
      </c>
      <c r="P308" s="6" t="b">
        <f t="shared" si="29"/>
        <v>0</v>
      </c>
      <c r="Q308" s="1">
        <v>1</v>
      </c>
      <c r="R308" s="4" t="str">
        <f>+VLOOKUP(M308,data1!$B$2:$C$19,2,0)</f>
        <v>CP03</v>
      </c>
      <c r="S308" s="8" t="s">
        <v>235</v>
      </c>
      <c r="T308" s="8" t="e">
        <f>VLOOKUP(L308,#REF!,3,0)</f>
        <v>#REF!</v>
      </c>
    </row>
    <row r="309" spans="1:20" ht="25.5" customHeight="1" x14ac:dyDescent="0.25">
      <c r="A309" s="66">
        <v>42400</v>
      </c>
      <c r="B309" s="67" t="s">
        <v>274</v>
      </c>
      <c r="C309" s="67" t="s">
        <v>32</v>
      </c>
      <c r="D309" s="68">
        <v>25280109</v>
      </c>
      <c r="E309" s="2">
        <v>0</v>
      </c>
      <c r="F309" s="12">
        <f t="shared" si="30"/>
        <v>25.280108999999999</v>
      </c>
      <c r="G309" s="8">
        <f t="shared" si="31"/>
        <v>1</v>
      </c>
      <c r="H309" s="8">
        <f t="shared" si="32"/>
        <v>2016</v>
      </c>
      <c r="I309" s="3" t="s">
        <v>62</v>
      </c>
      <c r="J309" s="6" t="str">
        <f t="shared" si="33"/>
        <v>6419</v>
      </c>
      <c r="K309" s="6" t="str">
        <f t="shared" si="34"/>
        <v>641</v>
      </c>
      <c r="L309" s="6" t="s">
        <v>255</v>
      </c>
      <c r="M309" s="4" t="str">
        <f>+VLOOKUP(J309,data1!$A$2:$C$19,2,0)</f>
        <v>Chi Phí dịch vụ mua ngoài</v>
      </c>
      <c r="N309" s="6" t="s">
        <v>262</v>
      </c>
      <c r="O309" s="6" t="s">
        <v>215</v>
      </c>
      <c r="P309" s="6" t="b">
        <f t="shared" si="29"/>
        <v>0</v>
      </c>
      <c r="Q309" s="1">
        <v>1</v>
      </c>
      <c r="R309" s="4" t="str">
        <f>+VLOOKUP(M309,data1!$B$2:$C$19,2,0)</f>
        <v>CP09</v>
      </c>
      <c r="S309" s="8" t="s">
        <v>235</v>
      </c>
      <c r="T309" s="8" t="e">
        <f>VLOOKUP(L309,#REF!,3,0)</f>
        <v>#REF!</v>
      </c>
    </row>
    <row r="310" spans="1:20" ht="15.75" customHeight="1" x14ac:dyDescent="0.25">
      <c r="A310" s="66">
        <v>42400</v>
      </c>
      <c r="B310" s="67" t="s">
        <v>277</v>
      </c>
      <c r="C310" s="67" t="s">
        <v>54</v>
      </c>
      <c r="D310" s="68">
        <v>24403500</v>
      </c>
      <c r="E310" s="2">
        <v>0</v>
      </c>
      <c r="F310" s="12">
        <f t="shared" si="30"/>
        <v>24.403500000000001</v>
      </c>
      <c r="G310" s="8">
        <f t="shared" si="31"/>
        <v>1</v>
      </c>
      <c r="H310" s="8">
        <f t="shared" si="32"/>
        <v>2016</v>
      </c>
      <c r="I310" s="3" t="s">
        <v>172</v>
      </c>
      <c r="J310" s="6" t="str">
        <f t="shared" si="33"/>
        <v>6416</v>
      </c>
      <c r="K310" s="6" t="str">
        <f t="shared" si="34"/>
        <v>641</v>
      </c>
      <c r="L310" s="6" t="s">
        <v>254</v>
      </c>
      <c r="M310" s="4" t="str">
        <f>+VLOOKUP(J310,data1!$A$2:$C$19,2,0)</f>
        <v>Chi phí điện, nước, điện thoại, Internet...</v>
      </c>
      <c r="N310" s="6" t="s">
        <v>261</v>
      </c>
      <c r="O310" s="6" t="s">
        <v>215</v>
      </c>
      <c r="P310" s="6" t="b">
        <f t="shared" si="29"/>
        <v>0</v>
      </c>
      <c r="Q310" s="1">
        <v>1</v>
      </c>
      <c r="R310" s="4" t="str">
        <f>+VLOOKUP(M310,data1!$B$2:$C$19,2,0)</f>
        <v>CP06</v>
      </c>
      <c r="S310" s="8" t="s">
        <v>235</v>
      </c>
      <c r="T310" s="8" t="e">
        <f>VLOOKUP(L310,#REF!,3,0)</f>
        <v>#REF!</v>
      </c>
    </row>
    <row r="311" spans="1:20" ht="15.75" customHeight="1" x14ac:dyDescent="0.25">
      <c r="A311" s="66">
        <v>42400</v>
      </c>
      <c r="B311" s="67" t="s">
        <v>278</v>
      </c>
      <c r="C311" s="67" t="s">
        <v>31</v>
      </c>
      <c r="D311" s="68">
        <v>21066750</v>
      </c>
      <c r="E311" s="2">
        <v>0</v>
      </c>
      <c r="F311" s="12">
        <f t="shared" si="30"/>
        <v>21.066749999999999</v>
      </c>
      <c r="G311" s="8">
        <f t="shared" si="31"/>
        <v>1</v>
      </c>
      <c r="H311" s="8">
        <f t="shared" si="32"/>
        <v>2016</v>
      </c>
      <c r="I311" s="3" t="s">
        <v>125</v>
      </c>
      <c r="J311" s="6" t="str">
        <f t="shared" si="33"/>
        <v>6416</v>
      </c>
      <c r="K311" s="6" t="str">
        <f t="shared" si="34"/>
        <v>641</v>
      </c>
      <c r="L311" s="6" t="s">
        <v>255</v>
      </c>
      <c r="M311" s="4" t="str">
        <f>+VLOOKUP(J311,data1!$A$2:$C$19,2,0)</f>
        <v>Chi phí điện, nước, điện thoại, Internet...</v>
      </c>
      <c r="N311" s="6" t="s">
        <v>262</v>
      </c>
      <c r="O311" s="6" t="s">
        <v>215</v>
      </c>
      <c r="P311" s="6" t="b">
        <f t="shared" si="29"/>
        <v>0</v>
      </c>
      <c r="Q311" s="1">
        <v>1</v>
      </c>
      <c r="R311" s="4" t="str">
        <f>+VLOOKUP(M311,data1!$B$2:$C$19,2,0)</f>
        <v>CP06</v>
      </c>
      <c r="S311" s="8" t="s">
        <v>235</v>
      </c>
      <c r="T311" s="8" t="e">
        <f>VLOOKUP(L311,#REF!,3,0)</f>
        <v>#REF!</v>
      </c>
    </row>
    <row r="312" spans="1:20" ht="25.5" customHeight="1" x14ac:dyDescent="0.25">
      <c r="A312" s="66">
        <v>42400</v>
      </c>
      <c r="B312" s="67" t="s">
        <v>279</v>
      </c>
      <c r="C312" s="67" t="s">
        <v>31</v>
      </c>
      <c r="D312" s="68">
        <v>7875000</v>
      </c>
      <c r="E312" s="2">
        <v>0</v>
      </c>
      <c r="F312" s="12">
        <f t="shared" si="30"/>
        <v>7.875</v>
      </c>
      <c r="G312" s="8">
        <f t="shared" si="31"/>
        <v>1</v>
      </c>
      <c r="H312" s="8">
        <f t="shared" si="32"/>
        <v>2016</v>
      </c>
      <c r="I312" s="3" t="s">
        <v>18</v>
      </c>
      <c r="J312" s="6" t="str">
        <f t="shared" si="33"/>
        <v>6412</v>
      </c>
      <c r="K312" s="6" t="str">
        <f t="shared" si="34"/>
        <v>641</v>
      </c>
      <c r="L312" s="6" t="s">
        <v>255</v>
      </c>
      <c r="M312" s="4" t="str">
        <f>+VLOOKUP(J312,data1!$A$2:$C$19,2,0)</f>
        <v>Chi phí nguyên vật liệu, bao bì</v>
      </c>
      <c r="N312" s="6" t="s">
        <v>262</v>
      </c>
      <c r="O312" s="6" t="s">
        <v>215</v>
      </c>
      <c r="P312" s="6" t="b">
        <f t="shared" si="29"/>
        <v>0</v>
      </c>
      <c r="Q312" s="1">
        <v>1</v>
      </c>
      <c r="R312" s="4" t="str">
        <f>+VLOOKUP(M312,data1!$B$2:$C$19,2,0)</f>
        <v>CP02</v>
      </c>
      <c r="S312" s="8" t="s">
        <v>235</v>
      </c>
      <c r="T312" s="8" t="e">
        <f>VLOOKUP(L312,#REF!,3,0)</f>
        <v>#REF!</v>
      </c>
    </row>
    <row r="313" spans="1:20" ht="15.75" customHeight="1" x14ac:dyDescent="0.25">
      <c r="A313" s="66">
        <v>42400</v>
      </c>
      <c r="B313" s="67" t="s">
        <v>276</v>
      </c>
      <c r="C313" s="67" t="s">
        <v>54</v>
      </c>
      <c r="D313" s="68">
        <v>7080750</v>
      </c>
      <c r="E313" s="2">
        <v>0</v>
      </c>
      <c r="F313" s="12">
        <f t="shared" si="30"/>
        <v>7.0807500000000001</v>
      </c>
      <c r="G313" s="8">
        <f t="shared" si="31"/>
        <v>1</v>
      </c>
      <c r="H313" s="8">
        <f t="shared" si="32"/>
        <v>2016</v>
      </c>
      <c r="I313" s="3" t="s">
        <v>61</v>
      </c>
      <c r="J313" s="6" t="str">
        <f t="shared" si="33"/>
        <v>6419</v>
      </c>
      <c r="K313" s="6" t="str">
        <f t="shared" si="34"/>
        <v>641</v>
      </c>
      <c r="L313" s="6" t="s">
        <v>254</v>
      </c>
      <c r="M313" s="4" t="str">
        <f>+VLOOKUP(J313,data1!$A$2:$C$19,2,0)</f>
        <v>Chi Phí dịch vụ mua ngoài</v>
      </c>
      <c r="N313" s="6" t="s">
        <v>261</v>
      </c>
      <c r="O313" s="6" t="s">
        <v>215</v>
      </c>
      <c r="P313" s="6" t="b">
        <f t="shared" si="29"/>
        <v>0</v>
      </c>
      <c r="Q313" s="1">
        <v>1</v>
      </c>
      <c r="R313" s="4" t="str">
        <f>+VLOOKUP(M313,data1!$B$2:$C$19,2,0)</f>
        <v>CP09</v>
      </c>
      <c r="S313" s="8" t="s">
        <v>235</v>
      </c>
      <c r="T313" s="8" t="e">
        <f>VLOOKUP(L313,#REF!,3,0)</f>
        <v>#REF!</v>
      </c>
    </row>
    <row r="314" spans="1:20" ht="15.75" customHeight="1" x14ac:dyDescent="0.25">
      <c r="A314" s="66">
        <v>42400</v>
      </c>
      <c r="B314" s="67" t="s">
        <v>276</v>
      </c>
      <c r="C314" s="67" t="s">
        <v>68</v>
      </c>
      <c r="D314" s="68">
        <v>3448053</v>
      </c>
      <c r="E314" s="2">
        <v>0</v>
      </c>
      <c r="F314" s="12">
        <f t="shared" si="30"/>
        <v>3.4480529999999998</v>
      </c>
      <c r="G314" s="8">
        <f t="shared" si="31"/>
        <v>1</v>
      </c>
      <c r="H314" s="8">
        <f t="shared" si="32"/>
        <v>2016</v>
      </c>
      <c r="I314" s="3" t="s">
        <v>61</v>
      </c>
      <c r="J314" s="6" t="str">
        <f t="shared" si="33"/>
        <v>6419</v>
      </c>
      <c r="K314" s="6" t="str">
        <f t="shared" si="34"/>
        <v>641</v>
      </c>
      <c r="L314" s="6" t="s">
        <v>254</v>
      </c>
      <c r="M314" s="4" t="str">
        <f>+VLOOKUP(J314,data1!$A$2:$C$19,2,0)</f>
        <v>Chi Phí dịch vụ mua ngoài</v>
      </c>
      <c r="N314" s="6" t="s">
        <v>261</v>
      </c>
      <c r="O314" s="6" t="s">
        <v>215</v>
      </c>
      <c r="P314" s="6" t="b">
        <f t="shared" si="29"/>
        <v>0</v>
      </c>
      <c r="Q314" s="1">
        <v>1</v>
      </c>
      <c r="R314" s="4" t="str">
        <f>+VLOOKUP(M314,data1!$B$2:$C$19,2,0)</f>
        <v>CP09</v>
      </c>
      <c r="S314" s="8" t="s">
        <v>235</v>
      </c>
      <c r="T314" s="8" t="e">
        <f>VLOOKUP(L314,#REF!,3,0)</f>
        <v>#REF!</v>
      </c>
    </row>
    <row r="315" spans="1:20" ht="15.75" customHeight="1" x14ac:dyDescent="0.25">
      <c r="A315" s="66">
        <v>42400</v>
      </c>
      <c r="B315" s="67" t="s">
        <v>277</v>
      </c>
      <c r="C315" s="67" t="s">
        <v>33</v>
      </c>
      <c r="D315" s="68">
        <v>1633500</v>
      </c>
      <c r="E315" s="2">
        <v>0</v>
      </c>
      <c r="F315" s="12">
        <f t="shared" si="30"/>
        <v>1.6335</v>
      </c>
      <c r="G315" s="8">
        <f t="shared" si="31"/>
        <v>1</v>
      </c>
      <c r="H315" s="8">
        <f t="shared" si="32"/>
        <v>2016</v>
      </c>
      <c r="I315" s="3" t="s">
        <v>172</v>
      </c>
      <c r="J315" s="6" t="str">
        <f t="shared" si="33"/>
        <v>6416</v>
      </c>
      <c r="K315" s="6" t="str">
        <f t="shared" si="34"/>
        <v>641</v>
      </c>
      <c r="L315" s="6" t="s">
        <v>254</v>
      </c>
      <c r="M315" s="4" t="str">
        <f>+VLOOKUP(J315,data1!$A$2:$C$19,2,0)</f>
        <v>Chi phí điện, nước, điện thoại, Internet...</v>
      </c>
      <c r="N315" s="6" t="s">
        <v>261</v>
      </c>
      <c r="O315" s="6" t="s">
        <v>215</v>
      </c>
      <c r="P315" s="6" t="b">
        <f t="shared" si="29"/>
        <v>0</v>
      </c>
      <c r="Q315" s="1">
        <v>1</v>
      </c>
      <c r="R315" s="4" t="str">
        <f>+VLOOKUP(M315,data1!$B$2:$C$19,2,0)</f>
        <v>CP06</v>
      </c>
      <c r="S315" s="8" t="s">
        <v>235</v>
      </c>
      <c r="T315" s="8" t="e">
        <f>VLOOKUP(L315,#REF!,3,0)</f>
        <v>#REF!</v>
      </c>
    </row>
    <row r="316" spans="1:20" ht="15.75" customHeight="1" x14ac:dyDescent="0.25">
      <c r="A316" s="66">
        <v>42428</v>
      </c>
      <c r="B316" s="67" t="s">
        <v>268</v>
      </c>
      <c r="C316" s="67" t="s">
        <v>36</v>
      </c>
      <c r="D316" s="68">
        <v>305624999.25</v>
      </c>
      <c r="E316" s="2">
        <v>0</v>
      </c>
      <c r="F316" s="12">
        <f t="shared" si="30"/>
        <v>305.62499924999997</v>
      </c>
      <c r="G316" s="8">
        <f t="shared" si="31"/>
        <v>2</v>
      </c>
      <c r="H316" s="8">
        <f t="shared" si="32"/>
        <v>2016</v>
      </c>
      <c r="I316" s="3" t="s">
        <v>53</v>
      </c>
      <c r="J316" s="6" t="str">
        <f t="shared" si="33"/>
        <v>6417</v>
      </c>
      <c r="K316" s="6" t="str">
        <f t="shared" si="34"/>
        <v>641</v>
      </c>
      <c r="L316" s="6" t="s">
        <v>254</v>
      </c>
      <c r="M316" s="4" t="str">
        <f>+VLOOKUP(J316,data1!$A$2:$C$19,2,0)</f>
        <v>Chi phí thuê cửa hàng, văn phòng</v>
      </c>
      <c r="N316" s="6" t="s">
        <v>261</v>
      </c>
      <c r="O316" s="6" t="s">
        <v>215</v>
      </c>
      <c r="P316" s="6" t="b">
        <f t="shared" si="29"/>
        <v>0</v>
      </c>
      <c r="Q316" s="1">
        <v>1</v>
      </c>
      <c r="R316" s="4" t="str">
        <f>+VLOOKUP(M316,data1!$B$2:$C$19,2,0)</f>
        <v>CP07</v>
      </c>
      <c r="S316" s="8" t="s">
        <v>235</v>
      </c>
      <c r="T316" s="8" t="e">
        <f>VLOOKUP(L316,#REF!,3,0)</f>
        <v>#REF!</v>
      </c>
    </row>
    <row r="317" spans="1:20" ht="15.75" customHeight="1" x14ac:dyDescent="0.25">
      <c r="A317" s="66">
        <v>42428</v>
      </c>
      <c r="B317" s="67" t="s">
        <v>270</v>
      </c>
      <c r="C317" s="67" t="s">
        <v>41</v>
      </c>
      <c r="D317" s="68">
        <v>211207500</v>
      </c>
      <c r="E317" s="2">
        <v>0</v>
      </c>
      <c r="F317" s="12">
        <f t="shared" si="30"/>
        <v>211.20750000000001</v>
      </c>
      <c r="G317" s="8">
        <f t="shared" si="31"/>
        <v>2</v>
      </c>
      <c r="H317" s="8">
        <f t="shared" si="32"/>
        <v>2016</v>
      </c>
      <c r="I317" s="3" t="s">
        <v>21</v>
      </c>
      <c r="J317" s="6" t="str">
        <f t="shared" si="33"/>
        <v>6417</v>
      </c>
      <c r="K317" s="6" t="str">
        <f t="shared" si="34"/>
        <v>641</v>
      </c>
      <c r="L317" s="6" t="s">
        <v>255</v>
      </c>
      <c r="M317" s="4" t="str">
        <f>+VLOOKUP(J317,data1!$A$2:$C$19,2,0)</f>
        <v>Chi phí thuê cửa hàng, văn phòng</v>
      </c>
      <c r="N317" s="6" t="s">
        <v>262</v>
      </c>
      <c r="O317" s="6" t="s">
        <v>215</v>
      </c>
      <c r="P317" s="6" t="b">
        <f t="shared" si="29"/>
        <v>0</v>
      </c>
      <c r="Q317" s="1">
        <v>1</v>
      </c>
      <c r="R317" s="4" t="str">
        <f>+VLOOKUP(M317,data1!$B$2:$C$19,2,0)</f>
        <v>CP07</v>
      </c>
      <c r="S317" s="8" t="s">
        <v>235</v>
      </c>
      <c r="T317" s="8" t="e">
        <f>VLOOKUP(L317,#REF!,3,0)</f>
        <v>#REF!</v>
      </c>
    </row>
    <row r="318" spans="1:20" ht="15.75" customHeight="1" x14ac:dyDescent="0.25">
      <c r="A318" s="66">
        <v>42428</v>
      </c>
      <c r="B318" s="67" t="s">
        <v>269</v>
      </c>
      <c r="C318" s="67" t="s">
        <v>72</v>
      </c>
      <c r="D318" s="68">
        <v>178115949</v>
      </c>
      <c r="E318" s="2">
        <v>0</v>
      </c>
      <c r="F318" s="12">
        <f t="shared" si="30"/>
        <v>178.115949</v>
      </c>
      <c r="G318" s="8">
        <f t="shared" si="31"/>
        <v>2</v>
      </c>
      <c r="H318" s="8">
        <f t="shared" si="32"/>
        <v>2016</v>
      </c>
      <c r="I318" s="3" t="s">
        <v>11</v>
      </c>
      <c r="J318" s="6" t="str">
        <f t="shared" si="33"/>
        <v>6411</v>
      </c>
      <c r="K318" s="6" t="str">
        <f t="shared" si="34"/>
        <v>641</v>
      </c>
      <c r="L318" s="6" t="s">
        <v>254</v>
      </c>
      <c r="M318" s="4" t="str">
        <f>+VLOOKUP(J318,data1!$A$2:$C$19,2,0)</f>
        <v>Lương và thưởng</v>
      </c>
      <c r="N318" s="6" t="s">
        <v>261</v>
      </c>
      <c r="O318" s="6" t="s">
        <v>215</v>
      </c>
      <c r="P318" s="6" t="b">
        <f t="shared" si="29"/>
        <v>0</v>
      </c>
      <c r="Q318" s="1">
        <v>1</v>
      </c>
      <c r="R318" s="4" t="str">
        <f>+VLOOKUP(M318,data1!$B$2:$C$19,2,0)</f>
        <v>CP01</v>
      </c>
      <c r="S318" s="8" t="s">
        <v>235</v>
      </c>
      <c r="T318" s="8" t="e">
        <f>VLOOKUP(L318,#REF!,3,0)</f>
        <v>#REF!</v>
      </c>
    </row>
    <row r="319" spans="1:20" ht="15.75" customHeight="1" x14ac:dyDescent="0.25">
      <c r="A319" s="66">
        <v>42428</v>
      </c>
      <c r="B319" s="67" t="s">
        <v>271</v>
      </c>
      <c r="C319" s="67" t="s">
        <v>75</v>
      </c>
      <c r="D319" s="68">
        <v>135481806</v>
      </c>
      <c r="E319" s="2">
        <v>0</v>
      </c>
      <c r="F319" s="12">
        <f t="shared" si="30"/>
        <v>135.48180600000001</v>
      </c>
      <c r="G319" s="8">
        <f t="shared" si="31"/>
        <v>2</v>
      </c>
      <c r="H319" s="8">
        <f t="shared" si="32"/>
        <v>2016</v>
      </c>
      <c r="I319" s="3" t="s">
        <v>17</v>
      </c>
      <c r="J319" s="6" t="str">
        <f t="shared" si="33"/>
        <v>6411</v>
      </c>
      <c r="K319" s="6" t="str">
        <f t="shared" si="34"/>
        <v>641</v>
      </c>
      <c r="L319" s="6" t="s">
        <v>255</v>
      </c>
      <c r="M319" s="4" t="str">
        <f>+VLOOKUP(J319,data1!$A$2:$C$19,2,0)</f>
        <v>Lương và thưởng</v>
      </c>
      <c r="N319" s="6" t="s">
        <v>262</v>
      </c>
      <c r="O319" s="6" t="s">
        <v>215</v>
      </c>
      <c r="P319" s="6" t="b">
        <f t="shared" si="29"/>
        <v>0</v>
      </c>
      <c r="Q319" s="1">
        <v>1</v>
      </c>
      <c r="R319" s="4" t="str">
        <f>+VLOOKUP(M319,data1!$B$2:$C$19,2,0)</f>
        <v>CP01</v>
      </c>
      <c r="S319" s="8" t="s">
        <v>235</v>
      </c>
      <c r="T319" s="8" t="e">
        <f>VLOOKUP(L319,#REF!,3,0)</f>
        <v>#REF!</v>
      </c>
    </row>
    <row r="320" spans="1:20" ht="15.75" customHeight="1" x14ac:dyDescent="0.25">
      <c r="A320" s="66">
        <v>42428</v>
      </c>
      <c r="B320" s="67" t="s">
        <v>273</v>
      </c>
      <c r="C320" s="67" t="s">
        <v>41</v>
      </c>
      <c r="D320" s="68">
        <v>100345686.75</v>
      </c>
      <c r="E320" s="2">
        <v>0</v>
      </c>
      <c r="F320" s="12">
        <f t="shared" si="30"/>
        <v>100.34568675</v>
      </c>
      <c r="G320" s="8">
        <f t="shared" si="31"/>
        <v>2</v>
      </c>
      <c r="H320" s="8">
        <f t="shared" si="32"/>
        <v>2016</v>
      </c>
      <c r="I320" s="3" t="s">
        <v>20</v>
      </c>
      <c r="J320" s="6" t="str">
        <f t="shared" si="33"/>
        <v>6413</v>
      </c>
      <c r="K320" s="6" t="str">
        <f t="shared" si="34"/>
        <v>641</v>
      </c>
      <c r="L320" s="6" t="s">
        <v>255</v>
      </c>
      <c r="M320" s="4" t="str">
        <f>+VLOOKUP(J320,data1!$A$2:$C$19,2,0)</f>
        <v>Chi phí công cụ, dụng cụ</v>
      </c>
      <c r="N320" s="6" t="s">
        <v>262</v>
      </c>
      <c r="O320" s="6" t="s">
        <v>215</v>
      </c>
      <c r="P320" s="6" t="b">
        <f t="shared" si="29"/>
        <v>0</v>
      </c>
      <c r="Q320" s="1">
        <v>1</v>
      </c>
      <c r="R320" s="4" t="str">
        <f>+VLOOKUP(M320,data1!$B$2:$C$19,2,0)</f>
        <v>CP03</v>
      </c>
      <c r="S320" s="8" t="s">
        <v>235</v>
      </c>
      <c r="T320" s="8" t="e">
        <f>VLOOKUP(L320,#REF!,3,0)</f>
        <v>#REF!</v>
      </c>
    </row>
    <row r="321" spans="1:20" ht="15.75" customHeight="1" x14ac:dyDescent="0.25">
      <c r="A321" s="66">
        <v>42428</v>
      </c>
      <c r="B321" s="67" t="s">
        <v>268</v>
      </c>
      <c r="C321" s="67" t="s">
        <v>43</v>
      </c>
      <c r="D321" s="68">
        <v>91807499.25</v>
      </c>
      <c r="E321" s="2">
        <v>0</v>
      </c>
      <c r="F321" s="12">
        <f t="shared" si="30"/>
        <v>91.807499250000006</v>
      </c>
      <c r="G321" s="8">
        <f t="shared" si="31"/>
        <v>2</v>
      </c>
      <c r="H321" s="8">
        <f t="shared" si="32"/>
        <v>2016</v>
      </c>
      <c r="I321" s="3" t="s">
        <v>53</v>
      </c>
      <c r="J321" s="6" t="str">
        <f t="shared" si="33"/>
        <v>6417</v>
      </c>
      <c r="K321" s="6" t="str">
        <f t="shared" si="34"/>
        <v>641</v>
      </c>
      <c r="L321" s="6" t="s">
        <v>254</v>
      </c>
      <c r="M321" s="4" t="str">
        <f>+VLOOKUP(J321,data1!$A$2:$C$19,2,0)</f>
        <v>Chi phí thuê cửa hàng, văn phòng</v>
      </c>
      <c r="N321" s="6" t="s">
        <v>261</v>
      </c>
      <c r="O321" s="6" t="s">
        <v>215</v>
      </c>
      <c r="P321" s="6" t="b">
        <f t="shared" si="29"/>
        <v>0</v>
      </c>
      <c r="Q321" s="1">
        <v>1</v>
      </c>
      <c r="R321" s="4" t="str">
        <f>+VLOOKUP(M321,data1!$B$2:$C$19,2,0)</f>
        <v>CP07</v>
      </c>
      <c r="S321" s="8" t="s">
        <v>235</v>
      </c>
      <c r="T321" s="8" t="e">
        <f>VLOOKUP(L321,#REF!,3,0)</f>
        <v>#REF!</v>
      </c>
    </row>
    <row r="322" spans="1:20" ht="15.75" customHeight="1" x14ac:dyDescent="0.25">
      <c r="A322" s="66">
        <v>42428</v>
      </c>
      <c r="B322" s="67" t="s">
        <v>273</v>
      </c>
      <c r="C322" s="67" t="s">
        <v>40</v>
      </c>
      <c r="D322" s="68">
        <v>74935332</v>
      </c>
      <c r="E322" s="2">
        <v>0</v>
      </c>
      <c r="F322" s="12">
        <f t="shared" si="30"/>
        <v>74.935332000000002</v>
      </c>
      <c r="G322" s="8">
        <f t="shared" si="31"/>
        <v>2</v>
      </c>
      <c r="H322" s="8">
        <f t="shared" si="32"/>
        <v>2016</v>
      </c>
      <c r="I322" s="3" t="s">
        <v>20</v>
      </c>
      <c r="J322" s="6" t="str">
        <f t="shared" si="33"/>
        <v>6413</v>
      </c>
      <c r="K322" s="6" t="str">
        <f t="shared" si="34"/>
        <v>641</v>
      </c>
      <c r="L322" s="6" t="s">
        <v>255</v>
      </c>
      <c r="M322" s="4" t="str">
        <f>+VLOOKUP(J322,data1!$A$2:$C$19,2,0)</f>
        <v>Chi phí công cụ, dụng cụ</v>
      </c>
      <c r="N322" s="6" t="s">
        <v>262</v>
      </c>
      <c r="O322" s="6" t="s">
        <v>215</v>
      </c>
      <c r="P322" s="6" t="b">
        <f t="shared" si="29"/>
        <v>0</v>
      </c>
      <c r="Q322" s="1">
        <v>1</v>
      </c>
      <c r="R322" s="4" t="str">
        <f>+VLOOKUP(M322,data1!$B$2:$C$19,2,0)</f>
        <v>CP03</v>
      </c>
      <c r="S322" s="8" t="s">
        <v>235</v>
      </c>
      <c r="T322" s="8" t="e">
        <f>VLOOKUP(L322,#REF!,3,0)</f>
        <v>#REF!</v>
      </c>
    </row>
    <row r="323" spans="1:20" ht="15.75" customHeight="1" x14ac:dyDescent="0.25">
      <c r="A323" s="66">
        <v>42428</v>
      </c>
      <c r="B323" s="67" t="s">
        <v>274</v>
      </c>
      <c r="C323" s="67" t="s">
        <v>30</v>
      </c>
      <c r="D323" s="68">
        <v>72637137</v>
      </c>
      <c r="E323" s="2">
        <v>0</v>
      </c>
      <c r="F323" s="12">
        <f t="shared" si="30"/>
        <v>72.637136999999996</v>
      </c>
      <c r="G323" s="8">
        <f t="shared" si="31"/>
        <v>2</v>
      </c>
      <c r="H323" s="8">
        <f t="shared" si="32"/>
        <v>2016</v>
      </c>
      <c r="I323" s="3" t="s">
        <v>62</v>
      </c>
      <c r="J323" s="6" t="str">
        <f t="shared" si="33"/>
        <v>6419</v>
      </c>
      <c r="K323" s="6" t="str">
        <f t="shared" si="34"/>
        <v>641</v>
      </c>
      <c r="L323" s="6" t="s">
        <v>255</v>
      </c>
      <c r="M323" s="4" t="str">
        <f>+VLOOKUP(J323,data1!$A$2:$C$19,2,0)</f>
        <v>Chi Phí dịch vụ mua ngoài</v>
      </c>
      <c r="N323" s="6" t="s">
        <v>262</v>
      </c>
      <c r="O323" s="6" t="s">
        <v>215</v>
      </c>
      <c r="P323" s="6" t="b">
        <f t="shared" si="29"/>
        <v>0</v>
      </c>
      <c r="Q323" s="1">
        <v>1</v>
      </c>
      <c r="R323" s="4" t="str">
        <f>+VLOOKUP(M323,data1!$B$2:$C$19,2,0)</f>
        <v>CP09</v>
      </c>
      <c r="S323" s="8" t="s">
        <v>235</v>
      </c>
      <c r="T323" s="8" t="e">
        <f>VLOOKUP(L323,#REF!,3,0)</f>
        <v>#REF!</v>
      </c>
    </row>
    <row r="324" spans="1:20" ht="15.75" customHeight="1" x14ac:dyDescent="0.25">
      <c r="A324" s="66">
        <v>42428</v>
      </c>
      <c r="B324" s="67" t="s">
        <v>276</v>
      </c>
      <c r="C324" s="67" t="s">
        <v>33</v>
      </c>
      <c r="D324" s="68">
        <v>55984500</v>
      </c>
      <c r="E324" s="2">
        <v>0</v>
      </c>
      <c r="F324" s="12">
        <f t="shared" si="30"/>
        <v>55.984499999999997</v>
      </c>
      <c r="G324" s="8">
        <f t="shared" si="31"/>
        <v>2</v>
      </c>
      <c r="H324" s="8">
        <f t="shared" si="32"/>
        <v>2016</v>
      </c>
      <c r="I324" s="3" t="s">
        <v>61</v>
      </c>
      <c r="J324" s="6" t="str">
        <f t="shared" si="33"/>
        <v>6419</v>
      </c>
      <c r="K324" s="6" t="str">
        <f t="shared" si="34"/>
        <v>641</v>
      </c>
      <c r="L324" s="6" t="s">
        <v>254</v>
      </c>
      <c r="M324" s="4" t="str">
        <f>+VLOOKUP(J324,data1!$A$2:$C$19,2,0)</f>
        <v>Chi Phí dịch vụ mua ngoài</v>
      </c>
      <c r="N324" s="6" t="s">
        <v>261</v>
      </c>
      <c r="O324" s="6" t="s">
        <v>215</v>
      </c>
      <c r="P324" s="6" t="b">
        <f t="shared" si="29"/>
        <v>0</v>
      </c>
      <c r="Q324" s="1">
        <v>1</v>
      </c>
      <c r="R324" s="4" t="str">
        <f>+VLOOKUP(M324,data1!$B$2:$C$19,2,0)</f>
        <v>CP09</v>
      </c>
      <c r="S324" s="8" t="s">
        <v>235</v>
      </c>
      <c r="T324" s="8" t="e">
        <f>VLOOKUP(L324,#REF!,3,0)</f>
        <v>#REF!</v>
      </c>
    </row>
    <row r="325" spans="1:20" ht="15.75" customHeight="1" x14ac:dyDescent="0.25">
      <c r="A325" s="66">
        <v>42428</v>
      </c>
      <c r="B325" s="67" t="s">
        <v>275</v>
      </c>
      <c r="C325" s="67" t="s">
        <v>35</v>
      </c>
      <c r="D325" s="68">
        <v>44500907.25</v>
      </c>
      <c r="E325" s="2">
        <v>0</v>
      </c>
      <c r="F325" s="12">
        <f t="shared" si="30"/>
        <v>44.500907249999997</v>
      </c>
      <c r="G325" s="8">
        <f t="shared" si="31"/>
        <v>2</v>
      </c>
      <c r="H325" s="8">
        <f t="shared" si="32"/>
        <v>2016</v>
      </c>
      <c r="I325" s="3" t="s">
        <v>19</v>
      </c>
      <c r="J325" s="6" t="str">
        <f t="shared" si="33"/>
        <v>6413</v>
      </c>
      <c r="K325" s="6" t="str">
        <f t="shared" si="34"/>
        <v>641</v>
      </c>
      <c r="L325" s="6" t="s">
        <v>254</v>
      </c>
      <c r="M325" s="4" t="str">
        <f>+VLOOKUP(J325,data1!$A$2:$C$19,2,0)</f>
        <v>Chi phí công cụ, dụng cụ</v>
      </c>
      <c r="N325" s="6" t="s">
        <v>261</v>
      </c>
      <c r="O325" s="6" t="s">
        <v>215</v>
      </c>
      <c r="P325" s="6" t="b">
        <f t="shared" si="29"/>
        <v>0</v>
      </c>
      <c r="Q325" s="1">
        <v>1</v>
      </c>
      <c r="R325" s="4" t="str">
        <f>+VLOOKUP(M325,data1!$B$2:$C$19,2,0)</f>
        <v>CP03</v>
      </c>
      <c r="S325" s="8" t="s">
        <v>235</v>
      </c>
      <c r="T325" s="8" t="e">
        <f>VLOOKUP(L325,#REF!,3,0)</f>
        <v>#REF!</v>
      </c>
    </row>
    <row r="326" spans="1:20" ht="15.75" customHeight="1" x14ac:dyDescent="0.25">
      <c r="A326" s="66">
        <v>42428</v>
      </c>
      <c r="B326" s="67" t="s">
        <v>274</v>
      </c>
      <c r="C326" s="67" t="s">
        <v>27</v>
      </c>
      <c r="D326" s="68">
        <v>29700000</v>
      </c>
      <c r="E326" s="2">
        <v>0</v>
      </c>
      <c r="F326" s="12">
        <f t="shared" si="30"/>
        <v>29.7</v>
      </c>
      <c r="G326" s="8">
        <f t="shared" si="31"/>
        <v>2</v>
      </c>
      <c r="H326" s="8">
        <f t="shared" si="32"/>
        <v>2016</v>
      </c>
      <c r="I326" s="3" t="s">
        <v>62</v>
      </c>
      <c r="J326" s="6" t="str">
        <f t="shared" si="33"/>
        <v>6419</v>
      </c>
      <c r="K326" s="6" t="str">
        <f t="shared" si="34"/>
        <v>641</v>
      </c>
      <c r="L326" s="6" t="s">
        <v>255</v>
      </c>
      <c r="M326" s="4" t="str">
        <f>+VLOOKUP(J326,data1!$A$2:$C$19,2,0)</f>
        <v>Chi Phí dịch vụ mua ngoài</v>
      </c>
      <c r="N326" s="6" t="s">
        <v>262</v>
      </c>
      <c r="O326" s="6" t="s">
        <v>215</v>
      </c>
      <c r="P326" s="6" t="b">
        <f t="shared" si="29"/>
        <v>0</v>
      </c>
      <c r="Q326" s="1">
        <v>1</v>
      </c>
      <c r="R326" s="4" t="str">
        <f>+VLOOKUP(M326,data1!$B$2:$C$19,2,0)</f>
        <v>CP09</v>
      </c>
      <c r="S326" s="8" t="s">
        <v>235</v>
      </c>
      <c r="T326" s="8" t="e">
        <f>VLOOKUP(L326,#REF!,3,0)</f>
        <v>#REF!</v>
      </c>
    </row>
    <row r="327" spans="1:20" ht="15.75" customHeight="1" x14ac:dyDescent="0.25">
      <c r="A327" s="66">
        <v>42428</v>
      </c>
      <c r="B327" s="67" t="s">
        <v>275</v>
      </c>
      <c r="C327" s="67" t="s">
        <v>36</v>
      </c>
      <c r="D327" s="68">
        <v>26080278.75</v>
      </c>
      <c r="E327" s="2">
        <v>0</v>
      </c>
      <c r="F327" s="12">
        <f t="shared" si="30"/>
        <v>26.080278750000002</v>
      </c>
      <c r="G327" s="8">
        <f t="shared" si="31"/>
        <v>2</v>
      </c>
      <c r="H327" s="8">
        <f t="shared" si="32"/>
        <v>2016</v>
      </c>
      <c r="I327" s="3" t="s">
        <v>19</v>
      </c>
      <c r="J327" s="6" t="str">
        <f t="shared" si="33"/>
        <v>6413</v>
      </c>
      <c r="K327" s="6" t="str">
        <f t="shared" si="34"/>
        <v>641</v>
      </c>
      <c r="L327" s="6" t="s">
        <v>254</v>
      </c>
      <c r="M327" s="4" t="str">
        <f>+VLOOKUP(J327,data1!$A$2:$C$19,2,0)</f>
        <v>Chi phí công cụ, dụng cụ</v>
      </c>
      <c r="N327" s="6" t="s">
        <v>261</v>
      </c>
      <c r="O327" s="6" t="s">
        <v>215</v>
      </c>
      <c r="P327" s="6" t="b">
        <f t="shared" si="29"/>
        <v>0</v>
      </c>
      <c r="Q327" s="1">
        <v>1</v>
      </c>
      <c r="R327" s="4" t="str">
        <f>+VLOOKUP(M327,data1!$B$2:$C$19,2,0)</f>
        <v>CP03</v>
      </c>
      <c r="S327" s="8" t="s">
        <v>235</v>
      </c>
      <c r="T327" s="8" t="e">
        <f>VLOOKUP(L327,#REF!,3,0)</f>
        <v>#REF!</v>
      </c>
    </row>
    <row r="328" spans="1:20" ht="15.75" customHeight="1" x14ac:dyDescent="0.25">
      <c r="A328" s="66">
        <v>42428</v>
      </c>
      <c r="B328" s="67" t="s">
        <v>280</v>
      </c>
      <c r="C328" s="67" t="s">
        <v>30</v>
      </c>
      <c r="D328" s="68">
        <v>20889000</v>
      </c>
      <c r="E328" s="2">
        <v>0</v>
      </c>
      <c r="F328" s="12">
        <f t="shared" si="30"/>
        <v>20.888999999999999</v>
      </c>
      <c r="G328" s="8">
        <f t="shared" si="31"/>
        <v>2</v>
      </c>
      <c r="H328" s="8">
        <f t="shared" si="32"/>
        <v>2016</v>
      </c>
      <c r="I328" s="3" t="s">
        <v>126</v>
      </c>
      <c r="J328" s="6" t="str">
        <f t="shared" si="33"/>
        <v>6419</v>
      </c>
      <c r="K328" s="6" t="str">
        <f t="shared" si="34"/>
        <v>641</v>
      </c>
      <c r="L328" s="6" t="s">
        <v>256</v>
      </c>
      <c r="M328" s="4" t="str">
        <f>+VLOOKUP(J328,data1!$A$2:$C$19,2,0)</f>
        <v>Chi Phí dịch vụ mua ngoài</v>
      </c>
      <c r="N328" s="6" t="s">
        <v>263</v>
      </c>
      <c r="O328" s="6" t="s">
        <v>215</v>
      </c>
      <c r="P328" s="6" t="b">
        <f t="shared" si="29"/>
        <v>0</v>
      </c>
      <c r="Q328" s="1">
        <v>1</v>
      </c>
      <c r="R328" s="4" t="str">
        <f>+VLOOKUP(M328,data1!$B$2:$C$19,2,0)</f>
        <v>CP09</v>
      </c>
      <c r="S328" s="8" t="s">
        <v>235</v>
      </c>
      <c r="T328" s="8" t="e">
        <f>VLOOKUP(L328,#REF!,3,0)</f>
        <v>#REF!</v>
      </c>
    </row>
    <row r="329" spans="1:20" ht="15.75" customHeight="1" x14ac:dyDescent="0.25">
      <c r="A329" s="66">
        <v>42428</v>
      </c>
      <c r="B329" s="67" t="s">
        <v>277</v>
      </c>
      <c r="C329" s="67" t="s">
        <v>54</v>
      </c>
      <c r="D329" s="68">
        <v>18573750</v>
      </c>
      <c r="E329" s="2">
        <v>0</v>
      </c>
      <c r="F329" s="12">
        <f t="shared" si="30"/>
        <v>18.57375</v>
      </c>
      <c r="G329" s="8">
        <f t="shared" si="31"/>
        <v>2</v>
      </c>
      <c r="H329" s="8">
        <f t="shared" si="32"/>
        <v>2016</v>
      </c>
      <c r="I329" s="3" t="s">
        <v>172</v>
      </c>
      <c r="J329" s="6" t="str">
        <f t="shared" si="33"/>
        <v>6416</v>
      </c>
      <c r="K329" s="6" t="str">
        <f t="shared" si="34"/>
        <v>641</v>
      </c>
      <c r="L329" s="6" t="s">
        <v>254</v>
      </c>
      <c r="M329" s="4" t="str">
        <f>+VLOOKUP(J329,data1!$A$2:$C$19,2,0)</f>
        <v>Chi phí điện, nước, điện thoại, Internet...</v>
      </c>
      <c r="N329" s="6" t="s">
        <v>261</v>
      </c>
      <c r="O329" s="6" t="s">
        <v>215</v>
      </c>
      <c r="P329" s="6" t="b">
        <f t="shared" si="29"/>
        <v>0</v>
      </c>
      <c r="Q329" s="1">
        <v>1</v>
      </c>
      <c r="R329" s="4" t="str">
        <f>+VLOOKUP(M329,data1!$B$2:$C$19,2,0)</f>
        <v>CP06</v>
      </c>
      <c r="S329" s="8" t="s">
        <v>235</v>
      </c>
      <c r="T329" s="8" t="e">
        <f>VLOOKUP(L329,#REF!,3,0)</f>
        <v>#REF!</v>
      </c>
    </row>
    <row r="330" spans="1:20" ht="25.5" customHeight="1" x14ac:dyDescent="0.25">
      <c r="A330" s="66">
        <v>42428</v>
      </c>
      <c r="B330" s="67" t="s">
        <v>276</v>
      </c>
      <c r="C330" s="67" t="s">
        <v>54</v>
      </c>
      <c r="D330" s="68">
        <v>16123500</v>
      </c>
      <c r="E330" s="2">
        <v>0</v>
      </c>
      <c r="F330" s="12">
        <f t="shared" si="30"/>
        <v>16.1235</v>
      </c>
      <c r="G330" s="8">
        <f t="shared" si="31"/>
        <v>2</v>
      </c>
      <c r="H330" s="8">
        <f t="shared" si="32"/>
        <v>2016</v>
      </c>
      <c r="I330" s="3" t="s">
        <v>61</v>
      </c>
      <c r="J330" s="6" t="str">
        <f t="shared" si="33"/>
        <v>6419</v>
      </c>
      <c r="K330" s="6" t="str">
        <f t="shared" si="34"/>
        <v>641</v>
      </c>
      <c r="L330" s="6" t="s">
        <v>254</v>
      </c>
      <c r="M330" s="4" t="str">
        <f>+VLOOKUP(J330,data1!$A$2:$C$19,2,0)</f>
        <v>Chi Phí dịch vụ mua ngoài</v>
      </c>
      <c r="N330" s="6" t="s">
        <v>261</v>
      </c>
      <c r="O330" s="6" t="s">
        <v>215</v>
      </c>
      <c r="P330" s="6" t="b">
        <f t="shared" si="29"/>
        <v>0</v>
      </c>
      <c r="Q330" s="1">
        <v>1</v>
      </c>
      <c r="R330" s="4" t="str">
        <f>+VLOOKUP(M330,data1!$B$2:$C$19,2,0)</f>
        <v>CP09</v>
      </c>
      <c r="S330" s="8" t="s">
        <v>235</v>
      </c>
      <c r="T330" s="8" t="e">
        <f>VLOOKUP(L330,#REF!,3,0)</f>
        <v>#REF!</v>
      </c>
    </row>
    <row r="331" spans="1:20" ht="15.75" customHeight="1" x14ac:dyDescent="0.25">
      <c r="A331" s="66">
        <v>42428</v>
      </c>
      <c r="B331" s="67" t="s">
        <v>281</v>
      </c>
      <c r="C331" s="67" t="s">
        <v>60</v>
      </c>
      <c r="D331" s="68">
        <v>11745000</v>
      </c>
      <c r="E331" s="2">
        <v>0</v>
      </c>
      <c r="F331" s="12">
        <f t="shared" si="30"/>
        <v>11.744999999999999</v>
      </c>
      <c r="G331" s="8">
        <f t="shared" si="31"/>
        <v>2</v>
      </c>
      <c r="H331" s="8">
        <f t="shared" si="32"/>
        <v>2016</v>
      </c>
      <c r="I331" s="3" t="s">
        <v>127</v>
      </c>
      <c r="J331" s="6" t="str">
        <f t="shared" si="33"/>
        <v>6419</v>
      </c>
      <c r="K331" s="6" t="str">
        <f t="shared" si="34"/>
        <v>641</v>
      </c>
      <c r="L331" s="6" t="s">
        <v>257</v>
      </c>
      <c r="M331" s="4" t="str">
        <f>+VLOOKUP(J331,data1!$A$2:$C$19,2,0)</f>
        <v>Chi Phí dịch vụ mua ngoài</v>
      </c>
      <c r="N331" s="6" t="s">
        <v>264</v>
      </c>
      <c r="O331" s="6" t="s">
        <v>215</v>
      </c>
      <c r="P331" s="6" t="b">
        <f t="shared" si="29"/>
        <v>0</v>
      </c>
      <c r="Q331" s="1">
        <v>1</v>
      </c>
      <c r="R331" s="4" t="str">
        <f>+VLOOKUP(M331,data1!$B$2:$C$19,2,0)</f>
        <v>CP09</v>
      </c>
      <c r="S331" s="8" t="s">
        <v>235</v>
      </c>
      <c r="T331" s="8" t="e">
        <f>VLOOKUP(L331,#REF!,3,0)</f>
        <v>#REF!</v>
      </c>
    </row>
    <row r="332" spans="1:20" ht="15.75" customHeight="1" x14ac:dyDescent="0.25">
      <c r="A332" s="66">
        <v>42428</v>
      </c>
      <c r="B332" s="67" t="s">
        <v>281</v>
      </c>
      <c r="C332" s="67" t="s">
        <v>31</v>
      </c>
      <c r="D332" s="68">
        <v>11250000</v>
      </c>
      <c r="E332" s="2">
        <v>0</v>
      </c>
      <c r="F332" s="12">
        <f t="shared" si="30"/>
        <v>11.25</v>
      </c>
      <c r="G332" s="8">
        <f t="shared" si="31"/>
        <v>2</v>
      </c>
      <c r="H332" s="8">
        <f t="shared" si="32"/>
        <v>2016</v>
      </c>
      <c r="I332" s="3" t="s">
        <v>127</v>
      </c>
      <c r="J332" s="6" t="str">
        <f t="shared" si="33"/>
        <v>6419</v>
      </c>
      <c r="K332" s="6" t="str">
        <f t="shared" si="34"/>
        <v>641</v>
      </c>
      <c r="L332" s="6" t="s">
        <v>257</v>
      </c>
      <c r="M332" s="4" t="str">
        <f>+VLOOKUP(J332,data1!$A$2:$C$19,2,0)</f>
        <v>Chi Phí dịch vụ mua ngoài</v>
      </c>
      <c r="N332" s="6" t="s">
        <v>264</v>
      </c>
      <c r="O332" s="6" t="s">
        <v>215</v>
      </c>
      <c r="P332" s="6" t="b">
        <f t="shared" si="29"/>
        <v>0</v>
      </c>
      <c r="Q332" s="1">
        <v>1</v>
      </c>
      <c r="R332" s="4" t="str">
        <f>+VLOOKUP(M332,data1!$B$2:$C$19,2,0)</f>
        <v>CP09</v>
      </c>
      <c r="S332" s="8" t="s">
        <v>235</v>
      </c>
      <c r="T332" s="8" t="e">
        <f>VLOOKUP(L332,#REF!,3,0)</f>
        <v>#REF!</v>
      </c>
    </row>
    <row r="333" spans="1:20" ht="15.75" customHeight="1" x14ac:dyDescent="0.25">
      <c r="A333" s="66">
        <v>42428</v>
      </c>
      <c r="B333" s="67" t="s">
        <v>278</v>
      </c>
      <c r="C333" s="67" t="s">
        <v>31</v>
      </c>
      <c r="D333" s="68">
        <v>9270000</v>
      </c>
      <c r="E333" s="2">
        <v>0</v>
      </c>
      <c r="F333" s="12">
        <f t="shared" si="30"/>
        <v>9.27</v>
      </c>
      <c r="G333" s="8">
        <f t="shared" si="31"/>
        <v>2</v>
      </c>
      <c r="H333" s="8">
        <f t="shared" si="32"/>
        <v>2016</v>
      </c>
      <c r="I333" s="3" t="s">
        <v>125</v>
      </c>
      <c r="J333" s="6" t="str">
        <f t="shared" si="33"/>
        <v>6416</v>
      </c>
      <c r="K333" s="6" t="str">
        <f t="shared" si="34"/>
        <v>641</v>
      </c>
      <c r="L333" s="6" t="s">
        <v>255</v>
      </c>
      <c r="M333" s="4" t="str">
        <f>+VLOOKUP(J333,data1!$A$2:$C$19,2,0)</f>
        <v>Chi phí điện, nước, điện thoại, Internet...</v>
      </c>
      <c r="N333" s="6" t="s">
        <v>262</v>
      </c>
      <c r="O333" s="6" t="s">
        <v>215</v>
      </c>
      <c r="P333" s="6" t="b">
        <f t="shared" si="29"/>
        <v>0</v>
      </c>
      <c r="Q333" s="1">
        <v>1</v>
      </c>
      <c r="R333" s="4" t="str">
        <f>+VLOOKUP(M333,data1!$B$2:$C$19,2,0)</f>
        <v>CP06</v>
      </c>
      <c r="S333" s="8" t="s">
        <v>235</v>
      </c>
      <c r="T333" s="8" t="e">
        <f>VLOOKUP(L333,#REF!,3,0)</f>
        <v>#REF!</v>
      </c>
    </row>
    <row r="334" spans="1:20" ht="15.75" customHeight="1" x14ac:dyDescent="0.25">
      <c r="A334" s="66">
        <v>42428</v>
      </c>
      <c r="B334" s="67" t="s">
        <v>274</v>
      </c>
      <c r="C334" s="67" t="s">
        <v>31</v>
      </c>
      <c r="D334" s="68">
        <v>5674500</v>
      </c>
      <c r="E334" s="2">
        <v>0</v>
      </c>
      <c r="F334" s="12">
        <f t="shared" si="30"/>
        <v>5.6745000000000001</v>
      </c>
      <c r="G334" s="8">
        <f t="shared" si="31"/>
        <v>2</v>
      </c>
      <c r="H334" s="8">
        <f t="shared" si="32"/>
        <v>2016</v>
      </c>
      <c r="I334" s="3" t="s">
        <v>62</v>
      </c>
      <c r="J334" s="6" t="str">
        <f t="shared" si="33"/>
        <v>6419</v>
      </c>
      <c r="K334" s="6" t="str">
        <f t="shared" si="34"/>
        <v>641</v>
      </c>
      <c r="L334" s="6" t="s">
        <v>255</v>
      </c>
      <c r="M334" s="4" t="str">
        <f>+VLOOKUP(J334,data1!$A$2:$C$19,2,0)</f>
        <v>Chi Phí dịch vụ mua ngoài</v>
      </c>
      <c r="N334" s="6" t="s">
        <v>262</v>
      </c>
      <c r="O334" s="6" t="s">
        <v>215</v>
      </c>
      <c r="P334" s="6" t="b">
        <f t="shared" si="29"/>
        <v>0</v>
      </c>
      <c r="Q334" s="1">
        <v>1</v>
      </c>
      <c r="R334" s="4" t="str">
        <f>+VLOOKUP(M334,data1!$B$2:$C$19,2,0)</f>
        <v>CP09</v>
      </c>
      <c r="S334" s="8" t="s">
        <v>235</v>
      </c>
      <c r="T334" s="8" t="e">
        <f>VLOOKUP(L334,#REF!,3,0)</f>
        <v>#REF!</v>
      </c>
    </row>
    <row r="335" spans="1:20" ht="15.75" customHeight="1" x14ac:dyDescent="0.25">
      <c r="A335" s="66">
        <v>42428</v>
      </c>
      <c r="B335" s="67" t="s">
        <v>269</v>
      </c>
      <c r="C335" s="67" t="s">
        <v>73</v>
      </c>
      <c r="D335" s="68">
        <v>3707550</v>
      </c>
      <c r="E335" s="2">
        <v>0</v>
      </c>
      <c r="F335" s="12">
        <f t="shared" si="30"/>
        <v>3.7075499999999999</v>
      </c>
      <c r="G335" s="8">
        <f t="shared" si="31"/>
        <v>2</v>
      </c>
      <c r="H335" s="8">
        <f t="shared" si="32"/>
        <v>2016</v>
      </c>
      <c r="I335" s="3" t="s">
        <v>11</v>
      </c>
      <c r="J335" s="6" t="str">
        <f t="shared" si="33"/>
        <v>6411</v>
      </c>
      <c r="K335" s="6" t="str">
        <f t="shared" si="34"/>
        <v>641</v>
      </c>
      <c r="L335" s="6" t="s">
        <v>254</v>
      </c>
      <c r="M335" s="4" t="str">
        <f>+VLOOKUP(J335,data1!$A$2:$C$19,2,0)</f>
        <v>Lương và thưởng</v>
      </c>
      <c r="N335" s="6" t="s">
        <v>261</v>
      </c>
      <c r="O335" s="6" t="s">
        <v>215</v>
      </c>
      <c r="P335" s="6" t="b">
        <f t="shared" si="29"/>
        <v>0</v>
      </c>
      <c r="Q335" s="1">
        <v>1</v>
      </c>
      <c r="R335" s="4" t="str">
        <f>+VLOOKUP(M335,data1!$B$2:$C$19,2,0)</f>
        <v>CP01</v>
      </c>
      <c r="S335" s="8" t="s">
        <v>235</v>
      </c>
      <c r="T335" s="8" t="e">
        <f>VLOOKUP(L335,#REF!,3,0)</f>
        <v>#REF!</v>
      </c>
    </row>
    <row r="336" spans="1:20" ht="15.75" customHeight="1" x14ac:dyDescent="0.25">
      <c r="A336" s="66">
        <v>42428</v>
      </c>
      <c r="B336" s="67" t="s">
        <v>279</v>
      </c>
      <c r="C336" s="67" t="s">
        <v>31</v>
      </c>
      <c r="D336" s="68">
        <v>3150000</v>
      </c>
      <c r="E336" s="2">
        <v>0</v>
      </c>
      <c r="F336" s="12">
        <f t="shared" si="30"/>
        <v>3.15</v>
      </c>
      <c r="G336" s="8">
        <f t="shared" si="31"/>
        <v>2</v>
      </c>
      <c r="H336" s="8">
        <f t="shared" si="32"/>
        <v>2016</v>
      </c>
      <c r="I336" s="3" t="s">
        <v>18</v>
      </c>
      <c r="J336" s="6" t="str">
        <f t="shared" si="33"/>
        <v>6412</v>
      </c>
      <c r="K336" s="6" t="str">
        <f t="shared" si="34"/>
        <v>641</v>
      </c>
      <c r="L336" s="6" t="s">
        <v>255</v>
      </c>
      <c r="M336" s="4" t="str">
        <f>+VLOOKUP(J336,data1!$A$2:$C$19,2,0)</f>
        <v>Chi phí nguyên vật liệu, bao bì</v>
      </c>
      <c r="N336" s="6" t="s">
        <v>262</v>
      </c>
      <c r="O336" s="6" t="s">
        <v>215</v>
      </c>
      <c r="P336" s="6" t="b">
        <f t="shared" si="29"/>
        <v>0</v>
      </c>
      <c r="Q336" s="1">
        <v>1</v>
      </c>
      <c r="R336" s="4" t="str">
        <f>+VLOOKUP(M336,data1!$B$2:$C$19,2,0)</f>
        <v>CP02</v>
      </c>
      <c r="S336" s="8" t="s">
        <v>235</v>
      </c>
      <c r="T336" s="8" t="e">
        <f>VLOOKUP(L336,#REF!,3,0)</f>
        <v>#REF!</v>
      </c>
    </row>
    <row r="337" spans="1:20" ht="15.75" customHeight="1" x14ac:dyDescent="0.25">
      <c r="A337" s="66">
        <v>42428</v>
      </c>
      <c r="B337" s="67" t="s">
        <v>276</v>
      </c>
      <c r="C337" s="67" t="s">
        <v>68</v>
      </c>
      <c r="D337" s="68">
        <v>3066306.75</v>
      </c>
      <c r="E337" s="2">
        <v>0</v>
      </c>
      <c r="F337" s="12">
        <f t="shared" si="30"/>
        <v>3.0663067499999999</v>
      </c>
      <c r="G337" s="8">
        <f t="shared" si="31"/>
        <v>2</v>
      </c>
      <c r="H337" s="8">
        <f t="shared" si="32"/>
        <v>2016</v>
      </c>
      <c r="I337" s="3" t="s">
        <v>61</v>
      </c>
      <c r="J337" s="6" t="str">
        <f t="shared" si="33"/>
        <v>6419</v>
      </c>
      <c r="K337" s="6" t="str">
        <f t="shared" si="34"/>
        <v>641</v>
      </c>
      <c r="L337" s="6" t="s">
        <v>254</v>
      </c>
      <c r="M337" s="4" t="str">
        <f>+VLOOKUP(J337,data1!$A$2:$C$19,2,0)</f>
        <v>Chi Phí dịch vụ mua ngoài</v>
      </c>
      <c r="N337" s="6" t="s">
        <v>261</v>
      </c>
      <c r="O337" s="6" t="s">
        <v>215</v>
      </c>
      <c r="P337" s="6" t="b">
        <f t="shared" si="29"/>
        <v>0</v>
      </c>
      <c r="Q337" s="1">
        <v>1</v>
      </c>
      <c r="R337" s="4" t="str">
        <f>+VLOOKUP(M337,data1!$B$2:$C$19,2,0)</f>
        <v>CP09</v>
      </c>
      <c r="S337" s="8" t="s">
        <v>235</v>
      </c>
      <c r="T337" s="8" t="e">
        <f>VLOOKUP(L337,#REF!,3,0)</f>
        <v>#REF!</v>
      </c>
    </row>
    <row r="338" spans="1:20" ht="15.75" customHeight="1" x14ac:dyDescent="0.25">
      <c r="A338" s="66">
        <v>42428</v>
      </c>
      <c r="B338" s="67" t="s">
        <v>275</v>
      </c>
      <c r="C338" s="67" t="s">
        <v>26</v>
      </c>
      <c r="D338" s="68">
        <v>1436715</v>
      </c>
      <c r="E338" s="2">
        <v>0</v>
      </c>
      <c r="F338" s="12">
        <f t="shared" si="30"/>
        <v>1.436715</v>
      </c>
      <c r="G338" s="8">
        <f t="shared" si="31"/>
        <v>2</v>
      </c>
      <c r="H338" s="8">
        <f t="shared" si="32"/>
        <v>2016</v>
      </c>
      <c r="I338" s="3" t="s">
        <v>19</v>
      </c>
      <c r="J338" s="6" t="str">
        <f t="shared" si="33"/>
        <v>6413</v>
      </c>
      <c r="K338" s="6" t="str">
        <f t="shared" si="34"/>
        <v>641</v>
      </c>
      <c r="L338" s="6" t="s">
        <v>254</v>
      </c>
      <c r="M338" s="4" t="str">
        <f>+VLOOKUP(J338,data1!$A$2:$C$19,2,0)</f>
        <v>Chi phí công cụ, dụng cụ</v>
      </c>
      <c r="N338" s="6" t="s">
        <v>261</v>
      </c>
      <c r="O338" s="6" t="s">
        <v>215</v>
      </c>
      <c r="P338" s="6" t="b">
        <f t="shared" si="29"/>
        <v>0</v>
      </c>
      <c r="Q338" s="1">
        <v>1</v>
      </c>
      <c r="R338" s="4" t="str">
        <f>+VLOOKUP(M338,data1!$B$2:$C$19,2,0)</f>
        <v>CP03</v>
      </c>
      <c r="S338" s="8" t="s">
        <v>235</v>
      </c>
      <c r="T338" s="8" t="e">
        <f>VLOOKUP(L338,#REF!,3,0)</f>
        <v>#REF!</v>
      </c>
    </row>
    <row r="339" spans="1:20" ht="15.75" customHeight="1" x14ac:dyDescent="0.25">
      <c r="A339" s="66">
        <v>42428</v>
      </c>
      <c r="B339" s="67" t="s">
        <v>277</v>
      </c>
      <c r="C339" s="67" t="s">
        <v>33</v>
      </c>
      <c r="D339" s="68">
        <v>1280250</v>
      </c>
      <c r="E339" s="2">
        <v>0</v>
      </c>
      <c r="F339" s="12">
        <f t="shared" si="30"/>
        <v>1.2802500000000001</v>
      </c>
      <c r="G339" s="8">
        <f t="shared" si="31"/>
        <v>2</v>
      </c>
      <c r="H339" s="8">
        <f t="shared" si="32"/>
        <v>2016</v>
      </c>
      <c r="I339" s="3" t="s">
        <v>172</v>
      </c>
      <c r="J339" s="6" t="str">
        <f t="shared" si="33"/>
        <v>6416</v>
      </c>
      <c r="K339" s="6" t="str">
        <f t="shared" si="34"/>
        <v>641</v>
      </c>
      <c r="L339" s="6" t="s">
        <v>254</v>
      </c>
      <c r="M339" s="4" t="str">
        <f>+VLOOKUP(J339,data1!$A$2:$C$19,2,0)</f>
        <v>Chi phí điện, nước, điện thoại, Internet...</v>
      </c>
      <c r="N339" s="6" t="s">
        <v>261</v>
      </c>
      <c r="O339" s="6" t="s">
        <v>215</v>
      </c>
      <c r="P339" s="6" t="b">
        <f t="shared" si="29"/>
        <v>0</v>
      </c>
      <c r="Q339" s="1">
        <v>1</v>
      </c>
      <c r="R339" s="4" t="str">
        <f>+VLOOKUP(M339,data1!$B$2:$C$19,2,0)</f>
        <v>CP06</v>
      </c>
      <c r="S339" s="8" t="s">
        <v>235</v>
      </c>
      <c r="T339" s="8" t="e">
        <f>VLOOKUP(L339,#REF!,3,0)</f>
        <v>#REF!</v>
      </c>
    </row>
    <row r="340" spans="1:20" ht="15.75" customHeight="1" x14ac:dyDescent="0.25">
      <c r="A340" s="66">
        <v>42460</v>
      </c>
      <c r="B340" s="67" t="s">
        <v>268</v>
      </c>
      <c r="C340" s="67" t="s">
        <v>36</v>
      </c>
      <c r="D340" s="2">
        <v>296456249.27249998</v>
      </c>
      <c r="E340" s="2">
        <v>0</v>
      </c>
      <c r="F340" s="12">
        <f t="shared" si="30"/>
        <v>296.45624927249997</v>
      </c>
      <c r="G340" s="8">
        <f t="shared" si="31"/>
        <v>3</v>
      </c>
      <c r="H340" s="8">
        <f t="shared" si="32"/>
        <v>2016</v>
      </c>
      <c r="I340" s="3" t="s">
        <v>53</v>
      </c>
      <c r="J340" s="6" t="str">
        <f t="shared" si="33"/>
        <v>6417</v>
      </c>
      <c r="K340" s="6" t="str">
        <f t="shared" si="34"/>
        <v>641</v>
      </c>
      <c r="L340" s="6" t="s">
        <v>254</v>
      </c>
      <c r="M340" s="4" t="str">
        <f>+VLOOKUP(J340,data1!$A$2:$C$19,2,0)</f>
        <v>Chi phí thuê cửa hàng, văn phòng</v>
      </c>
      <c r="N340" s="6" t="s">
        <v>261</v>
      </c>
      <c r="O340" s="6" t="s">
        <v>215</v>
      </c>
      <c r="P340" s="6" t="b">
        <f t="shared" si="29"/>
        <v>0</v>
      </c>
      <c r="Q340" s="1">
        <v>1</v>
      </c>
      <c r="R340" s="4" t="str">
        <f>+VLOOKUP(M340,data1!$B$2:$C$19,2,0)</f>
        <v>CP07</v>
      </c>
      <c r="S340" s="8" t="s">
        <v>235</v>
      </c>
      <c r="T340" s="8" t="e">
        <f>VLOOKUP(L340,#REF!,3,0)</f>
        <v>#REF!</v>
      </c>
    </row>
    <row r="341" spans="1:20" ht="15.75" customHeight="1" x14ac:dyDescent="0.25">
      <c r="A341" s="66">
        <v>42460</v>
      </c>
      <c r="B341" s="67" t="s">
        <v>270</v>
      </c>
      <c r="C341" s="67" t="s">
        <v>41</v>
      </c>
      <c r="D341" s="2">
        <v>204871275</v>
      </c>
      <c r="E341" s="2">
        <v>0</v>
      </c>
      <c r="F341" s="12">
        <f t="shared" si="30"/>
        <v>204.871275</v>
      </c>
      <c r="G341" s="8">
        <f t="shared" si="31"/>
        <v>3</v>
      </c>
      <c r="H341" s="8">
        <f t="shared" si="32"/>
        <v>2016</v>
      </c>
      <c r="I341" s="3" t="s">
        <v>21</v>
      </c>
      <c r="J341" s="6" t="str">
        <f t="shared" si="33"/>
        <v>6417</v>
      </c>
      <c r="K341" s="6" t="str">
        <f t="shared" si="34"/>
        <v>641</v>
      </c>
      <c r="L341" s="6" t="s">
        <v>255</v>
      </c>
      <c r="M341" s="4" t="str">
        <f>+VLOOKUP(J341,data1!$A$2:$C$19,2,0)</f>
        <v>Chi phí thuê cửa hàng, văn phòng</v>
      </c>
      <c r="N341" s="6" t="s">
        <v>262</v>
      </c>
      <c r="O341" s="6" t="s">
        <v>215</v>
      </c>
      <c r="P341" s="6" t="b">
        <f t="shared" si="29"/>
        <v>0</v>
      </c>
      <c r="Q341" s="1">
        <v>1</v>
      </c>
      <c r="R341" s="4" t="str">
        <f>+VLOOKUP(M341,data1!$B$2:$C$19,2,0)</f>
        <v>CP07</v>
      </c>
      <c r="S341" s="8" t="s">
        <v>235</v>
      </c>
      <c r="T341" s="8" t="e">
        <f>VLOOKUP(L341,#REF!,3,0)</f>
        <v>#REF!</v>
      </c>
    </row>
    <row r="342" spans="1:20" ht="15.75" customHeight="1" x14ac:dyDescent="0.25">
      <c r="A342" s="66">
        <v>42460</v>
      </c>
      <c r="B342" s="67" t="s">
        <v>269</v>
      </c>
      <c r="C342" s="67" t="s">
        <v>72</v>
      </c>
      <c r="D342" s="2">
        <v>175796130.03749999</v>
      </c>
      <c r="E342" s="2">
        <v>0</v>
      </c>
      <c r="F342" s="12">
        <f t="shared" si="30"/>
        <v>175.79613003750001</v>
      </c>
      <c r="G342" s="8">
        <f t="shared" si="31"/>
        <v>3</v>
      </c>
      <c r="H342" s="8">
        <f t="shared" si="32"/>
        <v>2016</v>
      </c>
      <c r="I342" s="3" t="s">
        <v>11</v>
      </c>
      <c r="J342" s="6" t="str">
        <f t="shared" si="33"/>
        <v>6411</v>
      </c>
      <c r="K342" s="6" t="str">
        <f t="shared" si="34"/>
        <v>641</v>
      </c>
      <c r="L342" s="6" t="s">
        <v>254</v>
      </c>
      <c r="M342" s="4" t="str">
        <f>+VLOOKUP(J342,data1!$A$2:$C$19,2,0)</f>
        <v>Lương và thưởng</v>
      </c>
      <c r="N342" s="6" t="s">
        <v>261</v>
      </c>
      <c r="O342" s="6" t="s">
        <v>215</v>
      </c>
      <c r="P342" s="6" t="b">
        <f t="shared" si="29"/>
        <v>0</v>
      </c>
      <c r="Q342" s="1">
        <v>1</v>
      </c>
      <c r="R342" s="4" t="str">
        <f>+VLOOKUP(M342,data1!$B$2:$C$19,2,0)</f>
        <v>CP01</v>
      </c>
      <c r="S342" s="8" t="s">
        <v>235</v>
      </c>
      <c r="T342" s="8" t="e">
        <f>VLOOKUP(L342,#REF!,3,0)</f>
        <v>#REF!</v>
      </c>
    </row>
    <row r="343" spans="1:20" ht="15.75" customHeight="1" x14ac:dyDescent="0.25">
      <c r="A343" s="66">
        <v>42460</v>
      </c>
      <c r="B343" s="67" t="s">
        <v>282</v>
      </c>
      <c r="C343" s="67" t="s">
        <v>46</v>
      </c>
      <c r="D343" s="2">
        <v>160049999.27250004</v>
      </c>
      <c r="E343" s="2">
        <v>0</v>
      </c>
      <c r="F343" s="12">
        <f t="shared" si="30"/>
        <v>160.04999927250003</v>
      </c>
      <c r="G343" s="8">
        <f t="shared" si="31"/>
        <v>3</v>
      </c>
      <c r="H343" s="8">
        <f t="shared" si="32"/>
        <v>2016</v>
      </c>
      <c r="I343" s="3" t="s">
        <v>59</v>
      </c>
      <c r="J343" s="6" t="str">
        <f t="shared" si="33"/>
        <v>6417</v>
      </c>
      <c r="K343" s="6" t="str">
        <f t="shared" si="34"/>
        <v>641</v>
      </c>
      <c r="L343" s="6" t="s">
        <v>258</v>
      </c>
      <c r="M343" s="4" t="str">
        <f>+VLOOKUP(J343,data1!$A$2:$C$19,2,0)</f>
        <v>Chi phí thuê cửa hàng, văn phòng</v>
      </c>
      <c r="N343" s="6" t="s">
        <v>265</v>
      </c>
      <c r="O343" s="6" t="s">
        <v>215</v>
      </c>
      <c r="P343" s="6" t="b">
        <f t="shared" si="29"/>
        <v>0</v>
      </c>
      <c r="Q343" s="1">
        <v>1</v>
      </c>
      <c r="R343" s="4" t="str">
        <f>+VLOOKUP(M343,data1!$B$2:$C$19,2,0)</f>
        <v>CP07</v>
      </c>
      <c r="S343" s="8" t="s">
        <v>235</v>
      </c>
      <c r="T343" s="8" t="e">
        <f>VLOOKUP(L343,#REF!,3,0)</f>
        <v>#REF!</v>
      </c>
    </row>
    <row r="344" spans="1:20" ht="15.75" customHeight="1" x14ac:dyDescent="0.25">
      <c r="A344" s="66">
        <v>42460</v>
      </c>
      <c r="B344" s="67" t="s">
        <v>271</v>
      </c>
      <c r="C344" s="67" t="s">
        <v>75</v>
      </c>
      <c r="D344" s="2">
        <v>156887286.14249998</v>
      </c>
      <c r="E344" s="2">
        <v>0</v>
      </c>
      <c r="F344" s="12">
        <f t="shared" si="30"/>
        <v>156.88728614249999</v>
      </c>
      <c r="G344" s="8">
        <f t="shared" si="31"/>
        <v>3</v>
      </c>
      <c r="H344" s="8">
        <f t="shared" si="32"/>
        <v>2016</v>
      </c>
      <c r="I344" s="3" t="s">
        <v>17</v>
      </c>
      <c r="J344" s="6" t="str">
        <f t="shared" si="33"/>
        <v>6411</v>
      </c>
      <c r="K344" s="6" t="str">
        <f t="shared" si="34"/>
        <v>641</v>
      </c>
      <c r="L344" s="6" t="s">
        <v>255</v>
      </c>
      <c r="M344" s="4" t="str">
        <f>+VLOOKUP(J344,data1!$A$2:$C$19,2,0)</f>
        <v>Lương và thưởng</v>
      </c>
      <c r="N344" s="6" t="s">
        <v>262</v>
      </c>
      <c r="O344" s="6" t="s">
        <v>215</v>
      </c>
      <c r="P344" s="6" t="b">
        <f t="shared" si="29"/>
        <v>0</v>
      </c>
      <c r="Q344" s="1">
        <v>1</v>
      </c>
      <c r="R344" s="4" t="str">
        <f>+VLOOKUP(M344,data1!$B$2:$C$19,2,0)</f>
        <v>CP01</v>
      </c>
      <c r="S344" s="8" t="s">
        <v>235</v>
      </c>
      <c r="T344" s="8" t="e">
        <f>VLOOKUP(L344,#REF!,3,0)</f>
        <v>#REF!</v>
      </c>
    </row>
    <row r="345" spans="1:20" ht="15.75" customHeight="1" x14ac:dyDescent="0.25">
      <c r="A345" s="66">
        <v>42460</v>
      </c>
      <c r="B345" s="67" t="s">
        <v>283</v>
      </c>
      <c r="C345" s="67" t="s">
        <v>129</v>
      </c>
      <c r="D345" s="2">
        <v>119424990.10499999</v>
      </c>
      <c r="E345" s="2">
        <v>0</v>
      </c>
      <c r="F345" s="12">
        <f t="shared" si="30"/>
        <v>119.42499010499999</v>
      </c>
      <c r="G345" s="8">
        <f t="shared" si="31"/>
        <v>3</v>
      </c>
      <c r="H345" s="8">
        <f t="shared" si="32"/>
        <v>2016</v>
      </c>
      <c r="I345" s="3" t="s">
        <v>128</v>
      </c>
      <c r="J345" s="6" t="str">
        <f t="shared" si="33"/>
        <v>6411</v>
      </c>
      <c r="K345" s="6" t="str">
        <f t="shared" si="34"/>
        <v>641</v>
      </c>
      <c r="L345" s="6" t="s">
        <v>256</v>
      </c>
      <c r="M345" s="4" t="str">
        <f>+VLOOKUP(J345,data1!$A$2:$C$19,2,0)</f>
        <v>Lương và thưởng</v>
      </c>
      <c r="N345" s="6" t="s">
        <v>263</v>
      </c>
      <c r="O345" s="6" t="s">
        <v>215</v>
      </c>
      <c r="P345" s="6" t="b">
        <f t="shared" si="29"/>
        <v>0</v>
      </c>
      <c r="Q345" s="1">
        <v>1</v>
      </c>
      <c r="R345" s="4" t="str">
        <f>+VLOOKUP(M345,data1!$B$2:$C$19,2,0)</f>
        <v>CP01</v>
      </c>
      <c r="S345" s="8" t="s">
        <v>235</v>
      </c>
      <c r="T345" s="8" t="e">
        <f>VLOOKUP(L345,#REF!,3,0)</f>
        <v>#REF!</v>
      </c>
    </row>
    <row r="346" spans="1:20" ht="25.5" customHeight="1" x14ac:dyDescent="0.25">
      <c r="A346" s="66">
        <v>42460</v>
      </c>
      <c r="B346" s="67" t="s">
        <v>273</v>
      </c>
      <c r="C346" s="67" t="s">
        <v>41</v>
      </c>
      <c r="D346" s="2">
        <v>97335316.147500008</v>
      </c>
      <c r="E346" s="2">
        <v>0</v>
      </c>
      <c r="F346" s="12">
        <f t="shared" si="30"/>
        <v>97.335316147500009</v>
      </c>
      <c r="G346" s="8">
        <f t="shared" si="31"/>
        <v>3</v>
      </c>
      <c r="H346" s="8">
        <f t="shared" si="32"/>
        <v>2016</v>
      </c>
      <c r="I346" s="3" t="s">
        <v>20</v>
      </c>
      <c r="J346" s="6" t="str">
        <f t="shared" si="33"/>
        <v>6413</v>
      </c>
      <c r="K346" s="6" t="str">
        <f t="shared" si="34"/>
        <v>641</v>
      </c>
      <c r="L346" s="6" t="s">
        <v>255</v>
      </c>
      <c r="M346" s="4" t="str">
        <f>+VLOOKUP(J346,data1!$A$2:$C$19,2,0)</f>
        <v>Chi phí công cụ, dụng cụ</v>
      </c>
      <c r="N346" s="6" t="s">
        <v>262</v>
      </c>
      <c r="O346" s="6" t="s">
        <v>215</v>
      </c>
      <c r="P346" s="6" t="b">
        <f t="shared" si="29"/>
        <v>0</v>
      </c>
      <c r="Q346" s="1">
        <v>1</v>
      </c>
      <c r="R346" s="4" t="str">
        <f>+VLOOKUP(M346,data1!$B$2:$C$19,2,0)</f>
        <v>CP03</v>
      </c>
      <c r="S346" s="8" t="s">
        <v>235</v>
      </c>
      <c r="T346" s="8" t="e">
        <f>VLOOKUP(L346,#REF!,3,0)</f>
        <v>#REF!</v>
      </c>
    </row>
    <row r="347" spans="1:20" ht="15.75" customHeight="1" x14ac:dyDescent="0.25">
      <c r="A347" s="66">
        <v>42460</v>
      </c>
      <c r="B347" s="67" t="s">
        <v>281</v>
      </c>
      <c r="C347" s="67" t="s">
        <v>31</v>
      </c>
      <c r="D347" s="2">
        <v>78212070</v>
      </c>
      <c r="E347" s="2">
        <v>0</v>
      </c>
      <c r="F347" s="12">
        <f t="shared" si="30"/>
        <v>78.212069999999997</v>
      </c>
      <c r="G347" s="8">
        <f t="shared" si="31"/>
        <v>3</v>
      </c>
      <c r="H347" s="8">
        <f t="shared" si="32"/>
        <v>2016</v>
      </c>
      <c r="I347" s="3" t="s">
        <v>127</v>
      </c>
      <c r="J347" s="6" t="str">
        <f t="shared" si="33"/>
        <v>6419</v>
      </c>
      <c r="K347" s="6" t="str">
        <f t="shared" si="34"/>
        <v>641</v>
      </c>
      <c r="L347" s="6" t="s">
        <v>257</v>
      </c>
      <c r="M347" s="4" t="str">
        <f>+VLOOKUP(J347,data1!$A$2:$C$19,2,0)</f>
        <v>Chi Phí dịch vụ mua ngoài</v>
      </c>
      <c r="N347" s="6" t="s">
        <v>264</v>
      </c>
      <c r="O347" s="6" t="s">
        <v>215</v>
      </c>
      <c r="P347" s="6" t="b">
        <f t="shared" si="29"/>
        <v>0</v>
      </c>
      <c r="Q347" s="1">
        <v>1</v>
      </c>
      <c r="R347" s="4" t="str">
        <f>+VLOOKUP(M347,data1!$B$2:$C$19,2,0)</f>
        <v>CP09</v>
      </c>
      <c r="S347" s="8" t="s">
        <v>235</v>
      </c>
      <c r="T347" s="8" t="e">
        <f>VLOOKUP(L347,#REF!,3,0)</f>
        <v>#REF!</v>
      </c>
    </row>
    <row r="348" spans="1:20" ht="15.75" customHeight="1" x14ac:dyDescent="0.25">
      <c r="A348" s="66">
        <v>42460</v>
      </c>
      <c r="B348" s="67" t="s">
        <v>273</v>
      </c>
      <c r="C348" s="67" t="s">
        <v>40</v>
      </c>
      <c r="D348" s="2">
        <v>73540629.539999992</v>
      </c>
      <c r="E348" s="2">
        <v>0</v>
      </c>
      <c r="F348" s="12">
        <f t="shared" si="30"/>
        <v>73.540629539999998</v>
      </c>
      <c r="G348" s="8">
        <f t="shared" si="31"/>
        <v>3</v>
      </c>
      <c r="H348" s="8">
        <f t="shared" si="32"/>
        <v>2016</v>
      </c>
      <c r="I348" s="3" t="s">
        <v>20</v>
      </c>
      <c r="J348" s="6" t="str">
        <f t="shared" si="33"/>
        <v>6413</v>
      </c>
      <c r="K348" s="6" t="str">
        <f t="shared" si="34"/>
        <v>641</v>
      </c>
      <c r="L348" s="6" t="s">
        <v>255</v>
      </c>
      <c r="M348" s="4" t="str">
        <f>+VLOOKUP(J348,data1!$A$2:$C$19,2,0)</f>
        <v>Chi phí công cụ, dụng cụ</v>
      </c>
      <c r="N348" s="6" t="s">
        <v>262</v>
      </c>
      <c r="O348" s="6" t="s">
        <v>215</v>
      </c>
      <c r="P348" s="6" t="b">
        <f t="shared" si="29"/>
        <v>0</v>
      </c>
      <c r="Q348" s="1">
        <v>1</v>
      </c>
      <c r="R348" s="4" t="str">
        <f>+VLOOKUP(M348,data1!$B$2:$C$19,2,0)</f>
        <v>CP03</v>
      </c>
      <c r="S348" s="8" t="s">
        <v>235</v>
      </c>
      <c r="T348" s="8" t="e">
        <f>VLOOKUP(L348,#REF!,3,0)</f>
        <v>#REF!</v>
      </c>
    </row>
    <row r="349" spans="1:20" ht="15.75" customHeight="1" x14ac:dyDescent="0.25">
      <c r="A349" s="66">
        <v>42460</v>
      </c>
      <c r="B349" s="67" t="s">
        <v>284</v>
      </c>
      <c r="C349" s="67" t="s">
        <v>77</v>
      </c>
      <c r="D349" s="2">
        <v>69497399.879999995</v>
      </c>
      <c r="E349" s="2">
        <v>0</v>
      </c>
      <c r="F349" s="12">
        <f t="shared" si="30"/>
        <v>69.497399879999989</v>
      </c>
      <c r="G349" s="8">
        <f t="shared" si="31"/>
        <v>3</v>
      </c>
      <c r="H349" s="8">
        <f t="shared" si="32"/>
        <v>2016</v>
      </c>
      <c r="I349" s="3" t="s">
        <v>130</v>
      </c>
      <c r="J349" s="6" t="str">
        <f t="shared" si="33"/>
        <v>6411</v>
      </c>
      <c r="K349" s="6" t="str">
        <f t="shared" si="34"/>
        <v>641</v>
      </c>
      <c r="L349" s="6" t="s">
        <v>257</v>
      </c>
      <c r="M349" s="4" t="str">
        <f>+VLOOKUP(J349,data1!$A$2:$C$19,2,0)</f>
        <v>Lương và thưởng</v>
      </c>
      <c r="N349" s="6" t="s">
        <v>264</v>
      </c>
      <c r="O349" s="6" t="s">
        <v>215</v>
      </c>
      <c r="P349" s="6" t="b">
        <f t="shared" si="29"/>
        <v>0</v>
      </c>
      <c r="Q349" s="1">
        <v>1</v>
      </c>
      <c r="R349" s="4" t="str">
        <f>+VLOOKUP(M349,data1!$B$2:$C$19,2,0)</f>
        <v>CP01</v>
      </c>
      <c r="S349" s="8" t="s">
        <v>235</v>
      </c>
      <c r="T349" s="8" t="e">
        <f>VLOOKUP(L349,#REF!,3,0)</f>
        <v>#REF!</v>
      </c>
    </row>
    <row r="350" spans="1:20" ht="15.75" customHeight="1" x14ac:dyDescent="0.25">
      <c r="A350" s="66">
        <v>42460</v>
      </c>
      <c r="B350" s="67" t="s">
        <v>280</v>
      </c>
      <c r="C350" s="67" t="s">
        <v>31</v>
      </c>
      <c r="D350" s="2">
        <v>58298067</v>
      </c>
      <c r="E350" s="2">
        <v>0</v>
      </c>
      <c r="F350" s="12">
        <f t="shared" si="30"/>
        <v>58.298067000000003</v>
      </c>
      <c r="G350" s="8">
        <f t="shared" si="31"/>
        <v>3</v>
      </c>
      <c r="H350" s="8">
        <f t="shared" si="32"/>
        <v>2016</v>
      </c>
      <c r="I350" s="3" t="s">
        <v>126</v>
      </c>
      <c r="J350" s="6" t="str">
        <f t="shared" si="33"/>
        <v>6419</v>
      </c>
      <c r="K350" s="6" t="str">
        <f t="shared" si="34"/>
        <v>641</v>
      </c>
      <c r="L350" s="6" t="s">
        <v>256</v>
      </c>
      <c r="M350" s="4" t="str">
        <f>+VLOOKUP(J350,data1!$A$2:$C$19,2,0)</f>
        <v>Chi Phí dịch vụ mua ngoài</v>
      </c>
      <c r="N350" s="6" t="s">
        <v>263</v>
      </c>
      <c r="O350" s="6" t="s">
        <v>215</v>
      </c>
      <c r="P350" s="6" t="b">
        <f t="shared" si="29"/>
        <v>0</v>
      </c>
      <c r="Q350" s="1">
        <v>1</v>
      </c>
      <c r="R350" s="4" t="str">
        <f>+VLOOKUP(M350,data1!$B$2:$C$19,2,0)</f>
        <v>CP09</v>
      </c>
      <c r="S350" s="8" t="s">
        <v>235</v>
      </c>
      <c r="T350" s="8" t="e">
        <f>VLOOKUP(L350,#REF!,3,0)</f>
        <v>#REF!</v>
      </c>
    </row>
    <row r="351" spans="1:20" ht="15.75" customHeight="1" x14ac:dyDescent="0.25">
      <c r="A351" s="66">
        <v>42460</v>
      </c>
      <c r="B351" s="67" t="s">
        <v>285</v>
      </c>
      <c r="C351" s="67" t="s">
        <v>48</v>
      </c>
      <c r="D351" s="2">
        <v>56983983.75</v>
      </c>
      <c r="E351" s="2">
        <v>0</v>
      </c>
      <c r="F351" s="12">
        <f t="shared" si="30"/>
        <v>56.98398375</v>
      </c>
      <c r="G351" s="8">
        <f t="shared" si="31"/>
        <v>3</v>
      </c>
      <c r="H351" s="8">
        <f t="shared" si="32"/>
        <v>2016</v>
      </c>
      <c r="I351" s="3" t="s">
        <v>47</v>
      </c>
      <c r="J351" s="6" t="str">
        <f t="shared" si="33"/>
        <v>6413</v>
      </c>
      <c r="K351" s="6" t="str">
        <f t="shared" si="34"/>
        <v>641</v>
      </c>
      <c r="L351" s="6" t="s">
        <v>257</v>
      </c>
      <c r="M351" s="4" t="str">
        <f>+VLOOKUP(J351,data1!$A$2:$C$19,2,0)</f>
        <v>Chi phí công cụ, dụng cụ</v>
      </c>
      <c r="N351" s="6" t="s">
        <v>264</v>
      </c>
      <c r="O351" s="6" t="s">
        <v>215</v>
      </c>
      <c r="P351" s="6" t="b">
        <f t="shared" si="29"/>
        <v>0</v>
      </c>
      <c r="Q351" s="1">
        <v>1</v>
      </c>
      <c r="R351" s="4" t="str">
        <f>+VLOOKUP(M351,data1!$B$2:$C$19,2,0)</f>
        <v>CP03</v>
      </c>
      <c r="S351" s="8" t="s">
        <v>235</v>
      </c>
      <c r="T351" s="8" t="e">
        <f>VLOOKUP(L351,#REF!,3,0)</f>
        <v>#REF!</v>
      </c>
    </row>
    <row r="352" spans="1:20" ht="15.75" customHeight="1" x14ac:dyDescent="0.25">
      <c r="A352" s="66">
        <v>42460</v>
      </c>
      <c r="B352" s="67" t="s">
        <v>276</v>
      </c>
      <c r="C352" s="67" t="s">
        <v>33</v>
      </c>
      <c r="D352" s="2">
        <v>48658837.5</v>
      </c>
      <c r="E352" s="2">
        <v>0</v>
      </c>
      <c r="F352" s="12">
        <f t="shared" si="30"/>
        <v>48.658837499999997</v>
      </c>
      <c r="G352" s="8">
        <f t="shared" si="31"/>
        <v>3</v>
      </c>
      <c r="H352" s="8">
        <f t="shared" si="32"/>
        <v>2016</v>
      </c>
      <c r="I352" s="3" t="s">
        <v>61</v>
      </c>
      <c r="J352" s="6" t="str">
        <f t="shared" si="33"/>
        <v>6419</v>
      </c>
      <c r="K352" s="6" t="str">
        <f t="shared" si="34"/>
        <v>641</v>
      </c>
      <c r="L352" s="6" t="s">
        <v>254</v>
      </c>
      <c r="M352" s="4" t="str">
        <f>+VLOOKUP(J352,data1!$A$2:$C$19,2,0)</f>
        <v>Chi Phí dịch vụ mua ngoài</v>
      </c>
      <c r="N352" s="6" t="s">
        <v>261</v>
      </c>
      <c r="O352" s="6" t="s">
        <v>215</v>
      </c>
      <c r="P352" s="6" t="b">
        <f t="shared" si="29"/>
        <v>0</v>
      </c>
      <c r="Q352" s="1">
        <v>1</v>
      </c>
      <c r="R352" s="4" t="str">
        <f>+VLOOKUP(M352,data1!$B$2:$C$19,2,0)</f>
        <v>CP09</v>
      </c>
      <c r="S352" s="8" t="s">
        <v>235</v>
      </c>
      <c r="T352" s="8" t="e">
        <f>VLOOKUP(L352,#REF!,3,0)</f>
        <v>#REF!</v>
      </c>
    </row>
    <row r="353" spans="1:20" ht="25.5" customHeight="1" x14ac:dyDescent="0.25">
      <c r="A353" s="66">
        <v>42460</v>
      </c>
      <c r="B353" s="67" t="s">
        <v>275</v>
      </c>
      <c r="C353" s="67" t="s">
        <v>35</v>
      </c>
      <c r="D353" s="2">
        <v>43165880.032499999</v>
      </c>
      <c r="E353" s="2">
        <v>0</v>
      </c>
      <c r="F353" s="12">
        <f t="shared" si="30"/>
        <v>43.165880032499999</v>
      </c>
      <c r="G353" s="8">
        <f t="shared" si="31"/>
        <v>3</v>
      </c>
      <c r="H353" s="8">
        <f t="shared" si="32"/>
        <v>2016</v>
      </c>
      <c r="I353" s="3" t="s">
        <v>19</v>
      </c>
      <c r="J353" s="6" t="str">
        <f t="shared" si="33"/>
        <v>6413</v>
      </c>
      <c r="K353" s="6" t="str">
        <f t="shared" si="34"/>
        <v>641</v>
      </c>
      <c r="L353" s="6" t="s">
        <v>254</v>
      </c>
      <c r="M353" s="4" t="str">
        <f>+VLOOKUP(J353,data1!$A$2:$C$19,2,0)</f>
        <v>Chi phí công cụ, dụng cụ</v>
      </c>
      <c r="N353" s="6" t="s">
        <v>261</v>
      </c>
      <c r="O353" s="6" t="s">
        <v>215</v>
      </c>
      <c r="P353" s="6" t="b">
        <f t="shared" si="29"/>
        <v>0</v>
      </c>
      <c r="Q353" s="1">
        <v>1</v>
      </c>
      <c r="R353" s="4" t="str">
        <f>+VLOOKUP(M353,data1!$B$2:$C$19,2,0)</f>
        <v>CP03</v>
      </c>
      <c r="S353" s="8" t="s">
        <v>235</v>
      </c>
      <c r="T353" s="8" t="e">
        <f>VLOOKUP(L353,#REF!,3,0)</f>
        <v>#REF!</v>
      </c>
    </row>
    <row r="354" spans="1:20" ht="15.75" customHeight="1" x14ac:dyDescent="0.25">
      <c r="A354" s="66">
        <v>42460</v>
      </c>
      <c r="B354" s="67" t="s">
        <v>286</v>
      </c>
      <c r="C354" s="67" t="s">
        <v>31</v>
      </c>
      <c r="D354" s="2">
        <v>36229500</v>
      </c>
      <c r="E354" s="2">
        <v>0</v>
      </c>
      <c r="F354" s="12">
        <f t="shared" si="30"/>
        <v>36.229500000000002</v>
      </c>
      <c r="G354" s="8">
        <f t="shared" si="31"/>
        <v>3</v>
      </c>
      <c r="H354" s="8">
        <f t="shared" si="32"/>
        <v>2016</v>
      </c>
      <c r="I354" s="3" t="s">
        <v>131</v>
      </c>
      <c r="J354" s="6" t="str">
        <f t="shared" si="33"/>
        <v>6419</v>
      </c>
      <c r="K354" s="6" t="str">
        <f t="shared" si="34"/>
        <v>641</v>
      </c>
      <c r="L354" s="6" t="s">
        <v>258</v>
      </c>
      <c r="M354" s="4" t="str">
        <f>+VLOOKUP(J354,data1!$A$2:$C$19,2,0)</f>
        <v>Chi Phí dịch vụ mua ngoài</v>
      </c>
      <c r="N354" s="6" t="s">
        <v>265</v>
      </c>
      <c r="O354" s="6" t="s">
        <v>215</v>
      </c>
      <c r="P354" s="6" t="b">
        <f t="shared" si="29"/>
        <v>0</v>
      </c>
      <c r="Q354" s="1">
        <v>1</v>
      </c>
      <c r="R354" s="4" t="str">
        <f>+VLOOKUP(M354,data1!$B$2:$C$19,2,0)</f>
        <v>CP09</v>
      </c>
      <c r="S354" s="8" t="s">
        <v>235</v>
      </c>
      <c r="T354" s="8" t="e">
        <f>VLOOKUP(L354,#REF!,3,0)</f>
        <v>#REF!</v>
      </c>
    </row>
    <row r="355" spans="1:20" ht="15.75" customHeight="1" x14ac:dyDescent="0.25">
      <c r="A355" s="66">
        <v>42460</v>
      </c>
      <c r="B355" s="67" t="s">
        <v>285</v>
      </c>
      <c r="C355" s="67" t="s">
        <v>49</v>
      </c>
      <c r="D355" s="2">
        <v>34697382.817499995</v>
      </c>
      <c r="E355" s="2">
        <v>0</v>
      </c>
      <c r="F355" s="12">
        <f t="shared" si="30"/>
        <v>34.697382817499992</v>
      </c>
      <c r="G355" s="8">
        <f t="shared" si="31"/>
        <v>3</v>
      </c>
      <c r="H355" s="8">
        <f t="shared" si="32"/>
        <v>2016</v>
      </c>
      <c r="I355" s="3" t="s">
        <v>47</v>
      </c>
      <c r="J355" s="6" t="str">
        <f t="shared" si="33"/>
        <v>6413</v>
      </c>
      <c r="K355" s="6" t="str">
        <f t="shared" si="34"/>
        <v>641</v>
      </c>
      <c r="L355" s="6" t="s">
        <v>257</v>
      </c>
      <c r="M355" s="4" t="str">
        <f>+VLOOKUP(J355,data1!$A$2:$C$19,2,0)</f>
        <v>Chi phí công cụ, dụng cụ</v>
      </c>
      <c r="N355" s="6" t="s">
        <v>264</v>
      </c>
      <c r="O355" s="6" t="s">
        <v>215</v>
      </c>
      <c r="P355" s="6" t="b">
        <f t="shared" si="29"/>
        <v>0</v>
      </c>
      <c r="Q355" s="1">
        <v>1</v>
      </c>
      <c r="R355" s="4" t="str">
        <f>+VLOOKUP(M355,data1!$B$2:$C$19,2,0)</f>
        <v>CP03</v>
      </c>
      <c r="S355" s="8" t="s">
        <v>235</v>
      </c>
      <c r="T355" s="8" t="e">
        <f>VLOOKUP(L355,#REF!,3,0)</f>
        <v>#REF!</v>
      </c>
    </row>
    <row r="356" spans="1:20" ht="15.75" customHeight="1" x14ac:dyDescent="0.25">
      <c r="A356" s="66">
        <v>42460</v>
      </c>
      <c r="B356" s="67" t="s">
        <v>287</v>
      </c>
      <c r="C356" s="67" t="s">
        <v>76</v>
      </c>
      <c r="D356" s="2">
        <v>31051315.777499996</v>
      </c>
      <c r="E356" s="2">
        <v>0</v>
      </c>
      <c r="F356" s="12">
        <f t="shared" si="30"/>
        <v>31.051315777499997</v>
      </c>
      <c r="G356" s="8">
        <f t="shared" si="31"/>
        <v>3</v>
      </c>
      <c r="H356" s="8">
        <f t="shared" si="32"/>
        <v>2016</v>
      </c>
      <c r="I356" s="3" t="s">
        <v>28</v>
      </c>
      <c r="J356" s="6" t="str">
        <f t="shared" si="33"/>
        <v>6411</v>
      </c>
      <c r="K356" s="6" t="str">
        <f t="shared" si="34"/>
        <v>641</v>
      </c>
      <c r="L356" s="6" t="s">
        <v>259</v>
      </c>
      <c r="M356" s="4" t="str">
        <f>+VLOOKUP(J356,data1!$A$2:$C$19,2,0)</f>
        <v>Lương và thưởng</v>
      </c>
      <c r="N356" s="6" t="s">
        <v>266</v>
      </c>
      <c r="O356" s="6" t="s">
        <v>215</v>
      </c>
      <c r="P356" s="6" t="b">
        <f t="shared" si="29"/>
        <v>0</v>
      </c>
      <c r="Q356" s="1">
        <v>1</v>
      </c>
      <c r="R356" s="4" t="str">
        <f>+VLOOKUP(M356,data1!$B$2:$C$19,2,0)</f>
        <v>CP01</v>
      </c>
      <c r="S356" s="8" t="s">
        <v>235</v>
      </c>
      <c r="T356" s="8" t="e">
        <f>VLOOKUP(L356,#REF!,3,0)</f>
        <v>#REF!</v>
      </c>
    </row>
    <row r="357" spans="1:20" ht="15.75" customHeight="1" x14ac:dyDescent="0.25">
      <c r="A357" s="66">
        <v>42460</v>
      </c>
      <c r="B357" s="67" t="s">
        <v>285</v>
      </c>
      <c r="C357" s="67" t="s">
        <v>81</v>
      </c>
      <c r="D357" s="2">
        <v>29888586.719999999</v>
      </c>
      <c r="E357" s="2">
        <v>0</v>
      </c>
      <c r="F357" s="12">
        <f t="shared" si="30"/>
        <v>29.888586719999999</v>
      </c>
      <c r="G357" s="8">
        <f t="shared" si="31"/>
        <v>3</v>
      </c>
      <c r="H357" s="8">
        <f t="shared" si="32"/>
        <v>2016</v>
      </c>
      <c r="I357" s="3" t="s">
        <v>47</v>
      </c>
      <c r="J357" s="6" t="str">
        <f t="shared" si="33"/>
        <v>6413</v>
      </c>
      <c r="K357" s="6" t="str">
        <f t="shared" si="34"/>
        <v>641</v>
      </c>
      <c r="L357" s="6" t="s">
        <v>257</v>
      </c>
      <c r="M357" s="4" t="str">
        <f>+VLOOKUP(J357,data1!$A$2:$C$19,2,0)</f>
        <v>Chi phí công cụ, dụng cụ</v>
      </c>
      <c r="N357" s="6" t="s">
        <v>264</v>
      </c>
      <c r="O357" s="6" t="s">
        <v>215</v>
      </c>
      <c r="P357" s="6" t="b">
        <f t="shared" si="29"/>
        <v>0</v>
      </c>
      <c r="Q357" s="1">
        <v>1</v>
      </c>
      <c r="R357" s="4" t="str">
        <f>+VLOOKUP(M357,data1!$B$2:$C$19,2,0)</f>
        <v>CP03</v>
      </c>
      <c r="S357" s="8" t="s">
        <v>235</v>
      </c>
      <c r="T357" s="8" t="e">
        <f>VLOOKUP(L357,#REF!,3,0)</f>
        <v>#REF!</v>
      </c>
    </row>
    <row r="358" spans="1:20" ht="15.75" customHeight="1" x14ac:dyDescent="0.25">
      <c r="A358" s="66">
        <v>42460</v>
      </c>
      <c r="B358" s="67" t="s">
        <v>288</v>
      </c>
      <c r="C358" s="67" t="s">
        <v>43</v>
      </c>
      <c r="D358" s="2">
        <v>29463750</v>
      </c>
      <c r="E358" s="2">
        <v>0</v>
      </c>
      <c r="F358" s="12">
        <f t="shared" si="30"/>
        <v>29.463750000000001</v>
      </c>
      <c r="G358" s="8">
        <f t="shared" si="31"/>
        <v>3</v>
      </c>
      <c r="H358" s="8">
        <f t="shared" si="32"/>
        <v>2016</v>
      </c>
      <c r="I358" s="3" t="s">
        <v>42</v>
      </c>
      <c r="J358" s="6" t="str">
        <f t="shared" si="33"/>
        <v>6413</v>
      </c>
      <c r="K358" s="6" t="str">
        <f t="shared" si="34"/>
        <v>641</v>
      </c>
      <c r="L358" s="6" t="s">
        <v>259</v>
      </c>
      <c r="M358" s="4" t="str">
        <f>+VLOOKUP(J358,data1!$A$2:$C$19,2,0)</f>
        <v>Chi phí công cụ, dụng cụ</v>
      </c>
      <c r="N358" s="6" t="s">
        <v>266</v>
      </c>
      <c r="O358" s="6" t="s">
        <v>215</v>
      </c>
      <c r="P358" s="6" t="b">
        <f t="shared" si="29"/>
        <v>0</v>
      </c>
      <c r="Q358" s="1">
        <v>1</v>
      </c>
      <c r="R358" s="4" t="str">
        <f>+VLOOKUP(M358,data1!$B$2:$C$19,2,0)</f>
        <v>CP03</v>
      </c>
      <c r="S358" s="8" t="s">
        <v>235</v>
      </c>
      <c r="T358" s="8" t="e">
        <f>VLOOKUP(L358,#REF!,3,0)</f>
        <v>#REF!</v>
      </c>
    </row>
    <row r="359" spans="1:20" ht="15.75" customHeight="1" x14ac:dyDescent="0.25">
      <c r="A359" s="66">
        <v>42460</v>
      </c>
      <c r="B359" s="67" t="s">
        <v>289</v>
      </c>
      <c r="C359" s="67" t="s">
        <v>133</v>
      </c>
      <c r="D359" s="2">
        <v>28565284.589999996</v>
      </c>
      <c r="E359" s="2">
        <v>0</v>
      </c>
      <c r="F359" s="12">
        <f t="shared" si="30"/>
        <v>28.565284589999997</v>
      </c>
      <c r="G359" s="8">
        <f t="shared" si="31"/>
        <v>3</v>
      </c>
      <c r="H359" s="8">
        <f t="shared" si="32"/>
        <v>2016</v>
      </c>
      <c r="I359" s="3" t="s">
        <v>132</v>
      </c>
      <c r="J359" s="6" t="str">
        <f t="shared" si="33"/>
        <v>6413</v>
      </c>
      <c r="K359" s="6" t="str">
        <f t="shared" si="34"/>
        <v>641</v>
      </c>
      <c r="L359" s="6" t="s">
        <v>256</v>
      </c>
      <c r="M359" s="4" t="str">
        <f>+VLOOKUP(J359,data1!$A$2:$C$19,2,0)</f>
        <v>Chi phí công cụ, dụng cụ</v>
      </c>
      <c r="N359" s="6" t="s">
        <v>263</v>
      </c>
      <c r="O359" s="6" t="s">
        <v>215</v>
      </c>
      <c r="P359" s="6" t="b">
        <f t="shared" si="29"/>
        <v>0</v>
      </c>
      <c r="Q359" s="1">
        <v>1</v>
      </c>
      <c r="R359" s="4" t="str">
        <f>+VLOOKUP(M359,data1!$B$2:$C$19,2,0)</f>
        <v>CP03</v>
      </c>
      <c r="S359" s="8" t="s">
        <v>235</v>
      </c>
      <c r="T359" s="8" t="e">
        <f>VLOOKUP(L359,#REF!,3,0)</f>
        <v>#REF!</v>
      </c>
    </row>
    <row r="360" spans="1:20" ht="15.75" customHeight="1" x14ac:dyDescent="0.25">
      <c r="A360" s="66">
        <v>42460</v>
      </c>
      <c r="B360" s="67" t="s">
        <v>290</v>
      </c>
      <c r="C360" s="67" t="s">
        <v>81</v>
      </c>
      <c r="D360" s="2">
        <v>27397871.887499996</v>
      </c>
      <c r="E360" s="2">
        <v>0</v>
      </c>
      <c r="F360" s="12">
        <f t="shared" si="30"/>
        <v>27.397871887499996</v>
      </c>
      <c r="G360" s="8">
        <f t="shared" si="31"/>
        <v>3</v>
      </c>
      <c r="H360" s="8">
        <f t="shared" si="32"/>
        <v>2016</v>
      </c>
      <c r="I360" s="3" t="s">
        <v>45</v>
      </c>
      <c r="J360" s="6" t="str">
        <f t="shared" si="33"/>
        <v>6413</v>
      </c>
      <c r="K360" s="6" t="str">
        <f t="shared" si="34"/>
        <v>641</v>
      </c>
      <c r="L360" s="6" t="s">
        <v>258</v>
      </c>
      <c r="M360" s="4" t="str">
        <f>+VLOOKUP(J360,data1!$A$2:$C$19,2,0)</f>
        <v>Chi phí công cụ, dụng cụ</v>
      </c>
      <c r="N360" s="6" t="s">
        <v>265</v>
      </c>
      <c r="O360" s="6" t="s">
        <v>215</v>
      </c>
      <c r="P360" s="6" t="b">
        <f t="shared" si="29"/>
        <v>0</v>
      </c>
      <c r="Q360" s="1">
        <v>1</v>
      </c>
      <c r="R360" s="4" t="str">
        <f>+VLOOKUP(M360,data1!$B$2:$C$19,2,0)</f>
        <v>CP03</v>
      </c>
      <c r="S360" s="8" t="s">
        <v>235</v>
      </c>
      <c r="T360" s="8" t="e">
        <f>VLOOKUP(L360,#REF!,3,0)</f>
        <v>#REF!</v>
      </c>
    </row>
    <row r="361" spans="1:20" ht="15.75" customHeight="1" x14ac:dyDescent="0.25">
      <c r="A361" s="66">
        <v>42460</v>
      </c>
      <c r="B361" s="67" t="s">
        <v>274</v>
      </c>
      <c r="C361" s="67" t="s">
        <v>31</v>
      </c>
      <c r="D361" s="2">
        <v>26825107.5</v>
      </c>
      <c r="E361" s="2">
        <v>0</v>
      </c>
      <c r="F361" s="12">
        <f t="shared" si="30"/>
        <v>26.825107500000001</v>
      </c>
      <c r="G361" s="8">
        <f t="shared" si="31"/>
        <v>3</v>
      </c>
      <c r="H361" s="8">
        <f t="shared" si="32"/>
        <v>2016</v>
      </c>
      <c r="I361" s="3" t="s">
        <v>62</v>
      </c>
      <c r="J361" s="6" t="str">
        <f t="shared" si="33"/>
        <v>6419</v>
      </c>
      <c r="K361" s="6" t="str">
        <f t="shared" si="34"/>
        <v>641</v>
      </c>
      <c r="L361" s="6" t="s">
        <v>255</v>
      </c>
      <c r="M361" s="4" t="str">
        <f>+VLOOKUP(J361,data1!$A$2:$C$19,2,0)</f>
        <v>Chi Phí dịch vụ mua ngoài</v>
      </c>
      <c r="N361" s="6" t="s">
        <v>262</v>
      </c>
      <c r="O361" s="6" t="s">
        <v>215</v>
      </c>
      <c r="P361" s="6" t="b">
        <f t="shared" si="29"/>
        <v>0</v>
      </c>
      <c r="Q361" s="1">
        <v>1</v>
      </c>
      <c r="R361" s="4" t="str">
        <f>+VLOOKUP(M361,data1!$B$2:$C$19,2,0)</f>
        <v>CP09</v>
      </c>
      <c r="S361" s="8" t="s">
        <v>235</v>
      </c>
      <c r="T361" s="8" t="e">
        <f>VLOOKUP(L361,#REF!,3,0)</f>
        <v>#REF!</v>
      </c>
    </row>
    <row r="362" spans="1:20" ht="15.75" customHeight="1" x14ac:dyDescent="0.25">
      <c r="A362" s="66">
        <v>42460</v>
      </c>
      <c r="B362" s="67" t="s">
        <v>275</v>
      </c>
      <c r="C362" s="67" t="s">
        <v>36</v>
      </c>
      <c r="D362" s="2">
        <v>25297870.387499996</v>
      </c>
      <c r="E362" s="2">
        <v>0</v>
      </c>
      <c r="F362" s="12">
        <f t="shared" si="30"/>
        <v>25.297870387499994</v>
      </c>
      <c r="G362" s="8">
        <f t="shared" si="31"/>
        <v>3</v>
      </c>
      <c r="H362" s="8">
        <f t="shared" si="32"/>
        <v>2016</v>
      </c>
      <c r="I362" s="3" t="s">
        <v>19</v>
      </c>
      <c r="J362" s="6" t="str">
        <f t="shared" si="33"/>
        <v>6413</v>
      </c>
      <c r="K362" s="6" t="str">
        <f t="shared" si="34"/>
        <v>641</v>
      </c>
      <c r="L362" s="6" t="s">
        <v>254</v>
      </c>
      <c r="M362" s="4" t="str">
        <f>+VLOOKUP(J362,data1!$A$2:$C$19,2,0)</f>
        <v>Chi phí công cụ, dụng cụ</v>
      </c>
      <c r="N362" s="6" t="s">
        <v>261</v>
      </c>
      <c r="O362" s="6" t="s">
        <v>215</v>
      </c>
      <c r="P362" s="6" t="b">
        <f t="shared" si="29"/>
        <v>0</v>
      </c>
      <c r="Q362" s="1">
        <v>1</v>
      </c>
      <c r="R362" s="4" t="str">
        <f>+VLOOKUP(M362,data1!$B$2:$C$19,2,0)</f>
        <v>CP03</v>
      </c>
      <c r="S362" s="8" t="s">
        <v>235</v>
      </c>
      <c r="T362" s="8" t="e">
        <f>VLOOKUP(L362,#REF!,3,0)</f>
        <v>#REF!</v>
      </c>
    </row>
    <row r="363" spans="1:20" ht="25.5" customHeight="1" x14ac:dyDescent="0.25">
      <c r="A363" s="66">
        <v>42460</v>
      </c>
      <c r="B363" s="67" t="s">
        <v>291</v>
      </c>
      <c r="C363" s="67" t="s">
        <v>48</v>
      </c>
      <c r="D363" s="2">
        <v>20706468.75</v>
      </c>
      <c r="E363" s="2">
        <v>0</v>
      </c>
      <c r="F363" s="12">
        <f t="shared" si="30"/>
        <v>20.706468749999999</v>
      </c>
      <c r="G363" s="8">
        <f t="shared" si="31"/>
        <v>3</v>
      </c>
      <c r="H363" s="8">
        <f t="shared" si="32"/>
        <v>2016</v>
      </c>
      <c r="I363" s="3" t="s">
        <v>134</v>
      </c>
      <c r="J363" s="6" t="str">
        <f t="shared" si="33"/>
        <v>6415</v>
      </c>
      <c r="K363" s="6" t="str">
        <f t="shared" si="34"/>
        <v>641</v>
      </c>
      <c r="L363" s="6" t="s">
        <v>257</v>
      </c>
      <c r="M363" s="4" t="str">
        <f>+VLOOKUP(J363,data1!$A$2:$C$19,2,0)</f>
        <v>Chi phí Marketing</v>
      </c>
      <c r="N363" s="6" t="s">
        <v>264</v>
      </c>
      <c r="O363" s="6" t="s">
        <v>215</v>
      </c>
      <c r="P363" s="6" t="b">
        <f t="shared" si="29"/>
        <v>0</v>
      </c>
      <c r="Q363" s="1">
        <v>1</v>
      </c>
      <c r="R363" s="4" t="str">
        <f>+VLOOKUP(M363,data1!$B$2:$C$19,2,0)</f>
        <v>CP05</v>
      </c>
      <c r="S363" s="8" t="s">
        <v>235</v>
      </c>
      <c r="T363" s="8" t="e">
        <f>VLOOKUP(L363,#REF!,3,0)</f>
        <v>#REF!</v>
      </c>
    </row>
    <row r="364" spans="1:20" ht="15.75" customHeight="1" x14ac:dyDescent="0.25">
      <c r="A364" s="66">
        <v>42460</v>
      </c>
      <c r="B364" s="67" t="s">
        <v>274</v>
      </c>
      <c r="C364" s="67" t="s">
        <v>30</v>
      </c>
      <c r="D364" s="2">
        <v>20415978</v>
      </c>
      <c r="E364" s="2">
        <v>0</v>
      </c>
      <c r="F364" s="12">
        <f t="shared" si="30"/>
        <v>20.415977999999999</v>
      </c>
      <c r="G364" s="8">
        <f t="shared" si="31"/>
        <v>3</v>
      </c>
      <c r="H364" s="8">
        <f t="shared" si="32"/>
        <v>2016</v>
      </c>
      <c r="I364" s="3" t="s">
        <v>62</v>
      </c>
      <c r="J364" s="6" t="str">
        <f t="shared" si="33"/>
        <v>6419</v>
      </c>
      <c r="K364" s="6" t="str">
        <f t="shared" si="34"/>
        <v>641</v>
      </c>
      <c r="L364" s="6" t="s">
        <v>255</v>
      </c>
      <c r="M364" s="4" t="str">
        <f>+VLOOKUP(J364,data1!$A$2:$C$19,2,0)</f>
        <v>Chi Phí dịch vụ mua ngoài</v>
      </c>
      <c r="N364" s="6" t="s">
        <v>262</v>
      </c>
      <c r="O364" s="6" t="s">
        <v>215</v>
      </c>
      <c r="P364" s="6" t="b">
        <f t="shared" si="29"/>
        <v>0</v>
      </c>
      <c r="Q364" s="1">
        <v>1</v>
      </c>
      <c r="R364" s="4" t="str">
        <f>+VLOOKUP(M364,data1!$B$2:$C$19,2,0)</f>
        <v>CP09</v>
      </c>
      <c r="S364" s="8" t="s">
        <v>235</v>
      </c>
      <c r="T364" s="8" t="e">
        <f>VLOOKUP(L364,#REF!,3,0)</f>
        <v>#REF!</v>
      </c>
    </row>
    <row r="365" spans="1:20" ht="15.75" customHeight="1" x14ac:dyDescent="0.25">
      <c r="A365" s="66">
        <v>42460</v>
      </c>
      <c r="B365" s="67" t="s">
        <v>292</v>
      </c>
      <c r="C365" s="67" t="s">
        <v>58</v>
      </c>
      <c r="D365" s="2">
        <v>19747048.297499999</v>
      </c>
      <c r="E365" s="2">
        <v>0</v>
      </c>
      <c r="F365" s="12">
        <f t="shared" si="30"/>
        <v>19.747048297500001</v>
      </c>
      <c r="G365" s="8">
        <f t="shared" si="31"/>
        <v>3</v>
      </c>
      <c r="H365" s="8">
        <f t="shared" si="32"/>
        <v>2016</v>
      </c>
      <c r="I365" s="3" t="s">
        <v>174</v>
      </c>
      <c r="J365" s="6" t="str">
        <f t="shared" si="33"/>
        <v>6412</v>
      </c>
      <c r="K365" s="6" t="str">
        <f t="shared" si="34"/>
        <v>641</v>
      </c>
      <c r="L365" s="6" t="s">
        <v>259</v>
      </c>
      <c r="M365" s="4" t="str">
        <f>+VLOOKUP(J365,data1!$A$2:$C$19,2,0)</f>
        <v>Chi phí nguyên vật liệu, bao bì</v>
      </c>
      <c r="N365" s="6" t="s">
        <v>266</v>
      </c>
      <c r="O365" s="6" t="s">
        <v>215</v>
      </c>
      <c r="P365" s="6" t="b">
        <f t="shared" si="29"/>
        <v>0</v>
      </c>
      <c r="Q365" s="1">
        <v>1</v>
      </c>
      <c r="R365" s="4" t="str">
        <f>+VLOOKUP(M365,data1!$B$2:$C$19,2,0)</f>
        <v>CP02</v>
      </c>
      <c r="S365" s="8" t="s">
        <v>235</v>
      </c>
      <c r="T365" s="8" t="e">
        <f>VLOOKUP(L365,#REF!,3,0)</f>
        <v>#REF!</v>
      </c>
    </row>
    <row r="366" spans="1:20" ht="15.75" customHeight="1" x14ac:dyDescent="0.25">
      <c r="A366" s="66">
        <v>42460</v>
      </c>
      <c r="B366" s="67" t="s">
        <v>289</v>
      </c>
      <c r="C366" s="67" t="s">
        <v>81</v>
      </c>
      <c r="D366" s="2">
        <v>16936865.662499998</v>
      </c>
      <c r="E366" s="2">
        <v>0</v>
      </c>
      <c r="F366" s="12">
        <f t="shared" si="30"/>
        <v>16.936865662499997</v>
      </c>
      <c r="G366" s="8">
        <f t="shared" si="31"/>
        <v>3</v>
      </c>
      <c r="H366" s="8">
        <f t="shared" si="32"/>
        <v>2016</v>
      </c>
      <c r="I366" s="3" t="s">
        <v>132</v>
      </c>
      <c r="J366" s="6" t="str">
        <f t="shared" si="33"/>
        <v>6413</v>
      </c>
      <c r="K366" s="6" t="str">
        <f t="shared" si="34"/>
        <v>641</v>
      </c>
      <c r="L366" s="6" t="s">
        <v>256</v>
      </c>
      <c r="M366" s="4" t="str">
        <f>+VLOOKUP(J366,data1!$A$2:$C$19,2,0)</f>
        <v>Chi phí công cụ, dụng cụ</v>
      </c>
      <c r="N366" s="6" t="s">
        <v>263</v>
      </c>
      <c r="O366" s="6" t="s">
        <v>215</v>
      </c>
      <c r="P366" s="6" t="b">
        <f t="shared" si="29"/>
        <v>0</v>
      </c>
      <c r="Q366" s="1">
        <v>1</v>
      </c>
      <c r="R366" s="4" t="str">
        <f>+VLOOKUP(M366,data1!$B$2:$C$19,2,0)</f>
        <v>CP03</v>
      </c>
      <c r="S366" s="8" t="s">
        <v>235</v>
      </c>
      <c r="T366" s="8" t="e">
        <f>VLOOKUP(L366,#REF!,3,0)</f>
        <v>#REF!</v>
      </c>
    </row>
    <row r="367" spans="1:20" ht="15.75" customHeight="1" x14ac:dyDescent="0.25">
      <c r="A367" s="66">
        <v>42460</v>
      </c>
      <c r="B367" s="67" t="s">
        <v>290</v>
      </c>
      <c r="C367" s="67" t="s">
        <v>135</v>
      </c>
      <c r="D367" s="2">
        <v>13618800</v>
      </c>
      <c r="E367" s="2">
        <v>0</v>
      </c>
      <c r="F367" s="12">
        <f t="shared" si="30"/>
        <v>13.6188</v>
      </c>
      <c r="G367" s="8">
        <f t="shared" si="31"/>
        <v>3</v>
      </c>
      <c r="H367" s="8">
        <f t="shared" si="32"/>
        <v>2016</v>
      </c>
      <c r="I367" s="3" t="s">
        <v>45</v>
      </c>
      <c r="J367" s="6" t="str">
        <f t="shared" si="33"/>
        <v>6413</v>
      </c>
      <c r="K367" s="6" t="str">
        <f t="shared" si="34"/>
        <v>641</v>
      </c>
      <c r="L367" s="6" t="s">
        <v>258</v>
      </c>
      <c r="M367" s="4" t="str">
        <f>+VLOOKUP(J367,data1!$A$2:$C$19,2,0)</f>
        <v>Chi phí công cụ, dụng cụ</v>
      </c>
      <c r="N367" s="6" t="s">
        <v>265</v>
      </c>
      <c r="O367" s="6" t="s">
        <v>215</v>
      </c>
      <c r="P367" s="6" t="b">
        <f t="shared" si="29"/>
        <v>0</v>
      </c>
      <c r="Q367" s="1">
        <v>1</v>
      </c>
      <c r="R367" s="4" t="str">
        <f>+VLOOKUP(M367,data1!$B$2:$C$19,2,0)</f>
        <v>CP03</v>
      </c>
      <c r="S367" s="8" t="s">
        <v>235</v>
      </c>
      <c r="T367" s="8" t="e">
        <f>VLOOKUP(L367,#REF!,3,0)</f>
        <v>#REF!</v>
      </c>
    </row>
    <row r="368" spans="1:20" ht="15.75" customHeight="1" x14ac:dyDescent="0.25">
      <c r="A368" s="66">
        <v>42460</v>
      </c>
      <c r="B368" s="67" t="s">
        <v>293</v>
      </c>
      <c r="C368" s="67" t="s">
        <v>26</v>
      </c>
      <c r="D368" s="2">
        <v>12829767.3225</v>
      </c>
      <c r="E368" s="2">
        <v>0</v>
      </c>
      <c r="F368" s="12">
        <f t="shared" si="30"/>
        <v>12.8297673225</v>
      </c>
      <c r="G368" s="8">
        <f t="shared" si="31"/>
        <v>3</v>
      </c>
      <c r="H368" s="8">
        <f t="shared" si="32"/>
        <v>2016</v>
      </c>
      <c r="I368" s="3" t="s">
        <v>175</v>
      </c>
      <c r="J368" s="6" t="str">
        <f t="shared" si="33"/>
        <v>6412</v>
      </c>
      <c r="K368" s="6" t="str">
        <f t="shared" si="34"/>
        <v>641</v>
      </c>
      <c r="L368" s="6" t="s">
        <v>254</v>
      </c>
      <c r="M368" s="4" t="str">
        <f>+VLOOKUP(J368,data1!$A$2:$C$19,2,0)</f>
        <v>Chi phí nguyên vật liệu, bao bì</v>
      </c>
      <c r="N368" s="6" t="s">
        <v>261</v>
      </c>
      <c r="O368" s="6" t="s">
        <v>215</v>
      </c>
      <c r="P368" s="6" t="b">
        <f t="shared" si="29"/>
        <v>0</v>
      </c>
      <c r="Q368" s="1">
        <v>1</v>
      </c>
      <c r="R368" s="4" t="str">
        <f>+VLOOKUP(M368,data1!$B$2:$C$19,2,0)</f>
        <v>CP02</v>
      </c>
      <c r="S368" s="8" t="s">
        <v>235</v>
      </c>
      <c r="T368" s="8" t="e">
        <f>VLOOKUP(L368,#REF!,3,0)</f>
        <v>#REF!</v>
      </c>
    </row>
    <row r="369" spans="1:20" ht="15.75" customHeight="1" x14ac:dyDescent="0.25">
      <c r="A369" s="66">
        <v>42460</v>
      </c>
      <c r="B369" s="67" t="s">
        <v>277</v>
      </c>
      <c r="C369" s="67" t="s">
        <v>54</v>
      </c>
      <c r="D369" s="2">
        <v>12632310</v>
      </c>
      <c r="E369" s="2">
        <v>0</v>
      </c>
      <c r="F369" s="12">
        <f t="shared" si="30"/>
        <v>12.63231</v>
      </c>
      <c r="G369" s="8">
        <f t="shared" si="31"/>
        <v>3</v>
      </c>
      <c r="H369" s="8">
        <f t="shared" si="32"/>
        <v>2016</v>
      </c>
      <c r="I369" s="3" t="s">
        <v>172</v>
      </c>
      <c r="J369" s="6" t="str">
        <f t="shared" si="33"/>
        <v>6416</v>
      </c>
      <c r="K369" s="6" t="str">
        <f t="shared" si="34"/>
        <v>641</v>
      </c>
      <c r="L369" s="6" t="s">
        <v>254</v>
      </c>
      <c r="M369" s="4" t="str">
        <f>+VLOOKUP(J369,data1!$A$2:$C$19,2,0)</f>
        <v>Chi phí điện, nước, điện thoại, Internet...</v>
      </c>
      <c r="N369" s="6" t="s">
        <v>261</v>
      </c>
      <c r="O369" s="6" t="s">
        <v>215</v>
      </c>
      <c r="P369" s="6" t="b">
        <f t="shared" si="29"/>
        <v>0</v>
      </c>
      <c r="Q369" s="1">
        <v>1</v>
      </c>
      <c r="R369" s="4" t="str">
        <f>+VLOOKUP(M369,data1!$B$2:$C$19,2,0)</f>
        <v>CP06</v>
      </c>
      <c r="S369" s="8" t="s">
        <v>235</v>
      </c>
      <c r="T369" s="8" t="e">
        <f>VLOOKUP(L369,#REF!,3,0)</f>
        <v>#REF!</v>
      </c>
    </row>
    <row r="370" spans="1:20" ht="15.75" customHeight="1" x14ac:dyDescent="0.25">
      <c r="A370" s="66">
        <v>42460</v>
      </c>
      <c r="B370" s="67" t="s">
        <v>288</v>
      </c>
      <c r="C370" s="67" t="s">
        <v>44</v>
      </c>
      <c r="D370" s="2">
        <v>10782468.8325</v>
      </c>
      <c r="E370" s="2">
        <v>0</v>
      </c>
      <c r="F370" s="12">
        <f t="shared" si="30"/>
        <v>10.782468832499999</v>
      </c>
      <c r="G370" s="8">
        <f t="shared" si="31"/>
        <v>3</v>
      </c>
      <c r="H370" s="8">
        <f t="shared" si="32"/>
        <v>2016</v>
      </c>
      <c r="I370" s="3" t="s">
        <v>42</v>
      </c>
      <c r="J370" s="6" t="str">
        <f t="shared" si="33"/>
        <v>6413</v>
      </c>
      <c r="K370" s="6" t="str">
        <f t="shared" si="34"/>
        <v>641</v>
      </c>
      <c r="L370" s="6" t="s">
        <v>259</v>
      </c>
      <c r="M370" s="4" t="str">
        <f>+VLOOKUP(J370,data1!$A$2:$C$19,2,0)</f>
        <v>Chi phí công cụ, dụng cụ</v>
      </c>
      <c r="N370" s="6" t="s">
        <v>266</v>
      </c>
      <c r="O370" s="6" t="s">
        <v>215</v>
      </c>
      <c r="P370" s="6" t="b">
        <f t="shared" si="29"/>
        <v>0</v>
      </c>
      <c r="Q370" s="1">
        <v>1</v>
      </c>
      <c r="R370" s="4" t="str">
        <f>+VLOOKUP(M370,data1!$B$2:$C$19,2,0)</f>
        <v>CP03</v>
      </c>
      <c r="S370" s="8" t="s">
        <v>235</v>
      </c>
      <c r="T370" s="8" t="e">
        <f>VLOOKUP(L370,#REF!,3,0)</f>
        <v>#REF!</v>
      </c>
    </row>
    <row r="371" spans="1:20" ht="15.75" customHeight="1" x14ac:dyDescent="0.25">
      <c r="A371" s="66">
        <v>42460</v>
      </c>
      <c r="B371" s="67" t="s">
        <v>294</v>
      </c>
      <c r="C371" s="67" t="s">
        <v>31</v>
      </c>
      <c r="D371" s="2">
        <v>8402625</v>
      </c>
      <c r="E371" s="2">
        <v>0</v>
      </c>
      <c r="F371" s="12">
        <f t="shared" si="30"/>
        <v>8.4026250000000005</v>
      </c>
      <c r="G371" s="8">
        <f t="shared" si="31"/>
        <v>3</v>
      </c>
      <c r="H371" s="8">
        <f t="shared" si="32"/>
        <v>2016</v>
      </c>
      <c r="I371" s="3" t="s">
        <v>136</v>
      </c>
      <c r="J371" s="6" t="str">
        <f t="shared" si="33"/>
        <v>6418</v>
      </c>
      <c r="K371" s="6" t="str">
        <f t="shared" si="34"/>
        <v>641</v>
      </c>
      <c r="L371" s="6" t="s">
        <v>256</v>
      </c>
      <c r="M371" s="4" t="str">
        <f>+VLOOKUP(J371,data1!$A$2:$C$19,2,0)</f>
        <v>Chi phí vận chuyển</v>
      </c>
      <c r="N371" s="6" t="s">
        <v>263</v>
      </c>
      <c r="O371" s="6" t="s">
        <v>215</v>
      </c>
      <c r="P371" s="6" t="b">
        <f t="shared" si="29"/>
        <v>0</v>
      </c>
      <c r="Q371" s="1">
        <v>1</v>
      </c>
      <c r="R371" s="4" t="str">
        <f>+VLOOKUP(M371,data1!$B$2:$C$19,2,0)</f>
        <v>CP08</v>
      </c>
      <c r="S371" s="8" t="s">
        <v>235</v>
      </c>
      <c r="T371" s="8" t="e">
        <f>VLOOKUP(L371,#REF!,3,0)</f>
        <v>#REF!</v>
      </c>
    </row>
    <row r="372" spans="1:20" ht="15.75" customHeight="1" x14ac:dyDescent="0.25">
      <c r="A372" s="66">
        <v>42460</v>
      </c>
      <c r="B372" s="67" t="s">
        <v>286</v>
      </c>
      <c r="C372" s="67" t="s">
        <v>46</v>
      </c>
      <c r="D372" s="2">
        <v>8184375</v>
      </c>
      <c r="E372" s="2">
        <v>0</v>
      </c>
      <c r="F372" s="12">
        <f t="shared" si="30"/>
        <v>8.1843749999999993</v>
      </c>
      <c r="G372" s="8">
        <f t="shared" si="31"/>
        <v>3</v>
      </c>
      <c r="H372" s="8">
        <f t="shared" si="32"/>
        <v>2016</v>
      </c>
      <c r="I372" s="3" t="s">
        <v>131</v>
      </c>
      <c r="J372" s="6" t="str">
        <f t="shared" si="33"/>
        <v>6419</v>
      </c>
      <c r="K372" s="6" t="str">
        <f t="shared" si="34"/>
        <v>641</v>
      </c>
      <c r="L372" s="6" t="s">
        <v>258</v>
      </c>
      <c r="M372" s="4" t="str">
        <f>+VLOOKUP(J372,data1!$A$2:$C$19,2,0)</f>
        <v>Chi Phí dịch vụ mua ngoài</v>
      </c>
      <c r="N372" s="6" t="s">
        <v>265</v>
      </c>
      <c r="O372" s="6" t="s">
        <v>215</v>
      </c>
      <c r="P372" s="6" t="b">
        <f t="shared" si="29"/>
        <v>0</v>
      </c>
      <c r="Q372" s="1">
        <v>1</v>
      </c>
      <c r="R372" s="4" t="str">
        <f>+VLOOKUP(M372,data1!$B$2:$C$19,2,0)</f>
        <v>CP09</v>
      </c>
      <c r="S372" s="8" t="s">
        <v>235</v>
      </c>
      <c r="T372" s="8" t="e">
        <f>VLOOKUP(L372,#REF!,3,0)</f>
        <v>#REF!</v>
      </c>
    </row>
    <row r="373" spans="1:20" ht="25.5" customHeight="1" x14ac:dyDescent="0.25">
      <c r="A373" s="66">
        <v>42460</v>
      </c>
      <c r="B373" s="67" t="s">
        <v>295</v>
      </c>
      <c r="C373" s="67" t="s">
        <v>31</v>
      </c>
      <c r="D373" s="2">
        <v>8153820</v>
      </c>
      <c r="E373" s="2">
        <v>0</v>
      </c>
      <c r="F373" s="12">
        <f t="shared" si="30"/>
        <v>8.1538199999999996</v>
      </c>
      <c r="G373" s="8">
        <f t="shared" si="31"/>
        <v>3</v>
      </c>
      <c r="H373" s="8">
        <f t="shared" si="32"/>
        <v>2016</v>
      </c>
      <c r="I373" s="3" t="s">
        <v>137</v>
      </c>
      <c r="J373" s="6" t="str">
        <f t="shared" si="33"/>
        <v>6419</v>
      </c>
      <c r="K373" s="6" t="str">
        <f t="shared" si="34"/>
        <v>641</v>
      </c>
      <c r="L373" s="6" t="s">
        <v>260</v>
      </c>
      <c r="M373" s="4" t="str">
        <f>+VLOOKUP(J373,data1!$A$2:$C$19,2,0)</f>
        <v>Chi Phí dịch vụ mua ngoài</v>
      </c>
      <c r="N373" s="6" t="s">
        <v>267</v>
      </c>
      <c r="O373" s="6" t="s">
        <v>215</v>
      </c>
      <c r="P373" s="6" t="b">
        <f t="shared" si="29"/>
        <v>0</v>
      </c>
      <c r="Q373" s="1">
        <v>1</v>
      </c>
      <c r="R373" s="4" t="str">
        <f>+VLOOKUP(M373,data1!$B$2:$C$19,2,0)</f>
        <v>CP09</v>
      </c>
      <c r="S373" s="8" t="s">
        <v>235</v>
      </c>
      <c r="T373" s="8" t="e">
        <f>VLOOKUP(L373,#REF!,3,0)</f>
        <v>#REF!</v>
      </c>
    </row>
    <row r="374" spans="1:20" ht="15.75" customHeight="1" x14ac:dyDescent="0.25">
      <c r="A374" s="66">
        <v>42460</v>
      </c>
      <c r="B374" s="67" t="s">
        <v>290</v>
      </c>
      <c r="C374" s="67" t="s">
        <v>31</v>
      </c>
      <c r="D374" s="2">
        <v>5238000</v>
      </c>
      <c r="E374" s="2">
        <v>0</v>
      </c>
      <c r="F374" s="12">
        <f t="shared" si="30"/>
        <v>5.2380000000000004</v>
      </c>
      <c r="G374" s="8">
        <f t="shared" si="31"/>
        <v>3</v>
      </c>
      <c r="H374" s="8">
        <f t="shared" si="32"/>
        <v>2016</v>
      </c>
      <c r="I374" s="3" t="s">
        <v>45</v>
      </c>
      <c r="J374" s="6" t="str">
        <f t="shared" si="33"/>
        <v>6413</v>
      </c>
      <c r="K374" s="6" t="str">
        <f t="shared" si="34"/>
        <v>641</v>
      </c>
      <c r="L374" s="6" t="s">
        <v>258</v>
      </c>
      <c r="M374" s="4" t="str">
        <f>+VLOOKUP(J374,data1!$A$2:$C$19,2,0)</f>
        <v>Chi phí công cụ, dụng cụ</v>
      </c>
      <c r="N374" s="6" t="s">
        <v>265</v>
      </c>
      <c r="O374" s="6" t="s">
        <v>215</v>
      </c>
      <c r="P374" s="6" t="b">
        <f t="shared" si="29"/>
        <v>0</v>
      </c>
      <c r="Q374" s="1">
        <v>1</v>
      </c>
      <c r="R374" s="4" t="str">
        <f>+VLOOKUP(M374,data1!$B$2:$C$19,2,0)</f>
        <v>CP03</v>
      </c>
      <c r="S374" s="8" t="s">
        <v>235</v>
      </c>
      <c r="T374" s="8" t="e">
        <f>VLOOKUP(L374,#REF!,3,0)</f>
        <v>#REF!</v>
      </c>
    </row>
    <row r="375" spans="1:20" ht="15.75" customHeight="1" x14ac:dyDescent="0.25">
      <c r="A375" s="66">
        <v>42460</v>
      </c>
      <c r="B375" s="67" t="s">
        <v>281</v>
      </c>
      <c r="C375" s="67" t="s">
        <v>49</v>
      </c>
      <c r="D375" s="2">
        <v>4546874.2725</v>
      </c>
      <c r="E375" s="2">
        <v>0</v>
      </c>
      <c r="F375" s="12">
        <f t="shared" si="30"/>
        <v>4.5468742725000002</v>
      </c>
      <c r="G375" s="8">
        <f t="shared" si="31"/>
        <v>3</v>
      </c>
      <c r="H375" s="8">
        <f t="shared" si="32"/>
        <v>2016</v>
      </c>
      <c r="I375" s="3" t="s">
        <v>127</v>
      </c>
      <c r="J375" s="6" t="str">
        <f t="shared" si="33"/>
        <v>6419</v>
      </c>
      <c r="K375" s="6" t="str">
        <f t="shared" si="34"/>
        <v>641</v>
      </c>
      <c r="L375" s="6" t="s">
        <v>257</v>
      </c>
      <c r="M375" s="4" t="str">
        <f>+VLOOKUP(J375,data1!$A$2:$C$19,2,0)</f>
        <v>Chi Phí dịch vụ mua ngoài</v>
      </c>
      <c r="N375" s="6" t="s">
        <v>264</v>
      </c>
      <c r="O375" s="6" t="s">
        <v>215</v>
      </c>
      <c r="P375" s="6" t="b">
        <f t="shared" si="29"/>
        <v>0</v>
      </c>
      <c r="Q375" s="1">
        <v>1</v>
      </c>
      <c r="R375" s="4" t="str">
        <f>+VLOOKUP(M375,data1!$B$2:$C$19,2,0)</f>
        <v>CP09</v>
      </c>
      <c r="S375" s="8" t="s">
        <v>235</v>
      </c>
      <c r="T375" s="8" t="e">
        <f>VLOOKUP(L375,#REF!,3,0)</f>
        <v>#REF!</v>
      </c>
    </row>
    <row r="376" spans="1:20" ht="15.75" customHeight="1" x14ac:dyDescent="0.25">
      <c r="A376" s="66">
        <v>42460</v>
      </c>
      <c r="B376" s="67" t="s">
        <v>276</v>
      </c>
      <c r="C376" s="67" t="s">
        <v>55</v>
      </c>
      <c r="D376" s="2">
        <v>4441387.5</v>
      </c>
      <c r="E376" s="2">
        <v>0</v>
      </c>
      <c r="F376" s="12">
        <f t="shared" si="30"/>
        <v>4.4413875000000003</v>
      </c>
      <c r="G376" s="8">
        <f t="shared" si="31"/>
        <v>3</v>
      </c>
      <c r="H376" s="8">
        <f t="shared" si="32"/>
        <v>2016</v>
      </c>
      <c r="I376" s="3" t="s">
        <v>61</v>
      </c>
      <c r="J376" s="6" t="str">
        <f t="shared" si="33"/>
        <v>6419</v>
      </c>
      <c r="K376" s="6" t="str">
        <f t="shared" si="34"/>
        <v>641</v>
      </c>
      <c r="L376" s="6" t="s">
        <v>254</v>
      </c>
      <c r="M376" s="4" t="str">
        <f>+VLOOKUP(J376,data1!$A$2:$C$19,2,0)</f>
        <v>Chi Phí dịch vụ mua ngoài</v>
      </c>
      <c r="N376" s="6" t="s">
        <v>261</v>
      </c>
      <c r="O376" s="6" t="s">
        <v>215</v>
      </c>
      <c r="P376" s="6" t="b">
        <f t="shared" si="29"/>
        <v>0</v>
      </c>
      <c r="Q376" s="1">
        <v>1</v>
      </c>
      <c r="R376" s="4" t="str">
        <f>+VLOOKUP(M376,data1!$B$2:$C$19,2,0)</f>
        <v>CP09</v>
      </c>
      <c r="S376" s="8" t="s">
        <v>235</v>
      </c>
      <c r="T376" s="8" t="e">
        <f>VLOOKUP(L376,#REF!,3,0)</f>
        <v>#REF!</v>
      </c>
    </row>
    <row r="377" spans="1:20" ht="15.75" customHeight="1" x14ac:dyDescent="0.25">
      <c r="A377" s="66">
        <v>42460</v>
      </c>
      <c r="B377" s="67" t="s">
        <v>271</v>
      </c>
      <c r="C377" s="67" t="s">
        <v>31</v>
      </c>
      <c r="D377" s="2">
        <v>4365000</v>
      </c>
      <c r="E377" s="2">
        <v>0</v>
      </c>
      <c r="F377" s="12">
        <f t="shared" si="30"/>
        <v>4.3650000000000002</v>
      </c>
      <c r="G377" s="8">
        <f t="shared" si="31"/>
        <v>3</v>
      </c>
      <c r="H377" s="8">
        <f t="shared" si="32"/>
        <v>2016</v>
      </c>
      <c r="I377" s="3" t="s">
        <v>17</v>
      </c>
      <c r="J377" s="6" t="str">
        <f t="shared" si="33"/>
        <v>6411</v>
      </c>
      <c r="K377" s="6" t="str">
        <f t="shared" si="34"/>
        <v>641</v>
      </c>
      <c r="L377" s="6" t="s">
        <v>255</v>
      </c>
      <c r="M377" s="4" t="str">
        <f>+VLOOKUP(J377,data1!$A$2:$C$19,2,0)</f>
        <v>Lương và thưởng</v>
      </c>
      <c r="N377" s="6" t="s">
        <v>262</v>
      </c>
      <c r="O377" s="6" t="s">
        <v>215</v>
      </c>
      <c r="P377" s="6" t="b">
        <f t="shared" si="29"/>
        <v>0</v>
      </c>
      <c r="Q377" s="1">
        <v>1</v>
      </c>
      <c r="R377" s="4" t="str">
        <f>+VLOOKUP(M377,data1!$B$2:$C$19,2,0)</f>
        <v>CP01</v>
      </c>
      <c r="S377" s="8" t="s">
        <v>235</v>
      </c>
      <c r="T377" s="8" t="e">
        <f>VLOOKUP(L377,#REF!,3,0)</f>
        <v>#REF!</v>
      </c>
    </row>
    <row r="378" spans="1:20" ht="25.5" customHeight="1" x14ac:dyDescent="0.25">
      <c r="A378" s="66">
        <v>42460</v>
      </c>
      <c r="B378" s="67" t="s">
        <v>283</v>
      </c>
      <c r="C378" s="67" t="s">
        <v>31</v>
      </c>
      <c r="D378" s="2">
        <v>4255875</v>
      </c>
      <c r="E378" s="2">
        <v>0</v>
      </c>
      <c r="F378" s="12">
        <f t="shared" si="30"/>
        <v>4.2558749999999996</v>
      </c>
      <c r="G378" s="8">
        <f t="shared" si="31"/>
        <v>3</v>
      </c>
      <c r="H378" s="8">
        <f t="shared" si="32"/>
        <v>2016</v>
      </c>
      <c r="I378" s="3" t="s">
        <v>128</v>
      </c>
      <c r="J378" s="6" t="str">
        <f t="shared" si="33"/>
        <v>6411</v>
      </c>
      <c r="K378" s="6" t="str">
        <f t="shared" si="34"/>
        <v>641</v>
      </c>
      <c r="L378" s="6" t="s">
        <v>256</v>
      </c>
      <c r="M378" s="4" t="str">
        <f>+VLOOKUP(J378,data1!$A$2:$C$19,2,0)</f>
        <v>Lương và thưởng</v>
      </c>
      <c r="N378" s="6" t="s">
        <v>263</v>
      </c>
      <c r="O378" s="6" t="s">
        <v>215</v>
      </c>
      <c r="P378" s="6" t="b">
        <f t="shared" si="29"/>
        <v>0</v>
      </c>
      <c r="Q378" s="1">
        <v>1</v>
      </c>
      <c r="R378" s="4" t="str">
        <f>+VLOOKUP(M378,data1!$B$2:$C$19,2,0)</f>
        <v>CP01</v>
      </c>
      <c r="S378" s="8" t="s">
        <v>235</v>
      </c>
      <c r="T378" s="8" t="e">
        <f>VLOOKUP(L378,#REF!,3,0)</f>
        <v>#REF!</v>
      </c>
    </row>
    <row r="379" spans="1:20" ht="15.75" customHeight="1" x14ac:dyDescent="0.25">
      <c r="A379" s="66">
        <v>42460</v>
      </c>
      <c r="B379" s="67" t="s">
        <v>275</v>
      </c>
      <c r="C379" s="67" t="s">
        <v>33</v>
      </c>
      <c r="D379" s="2">
        <v>3841200</v>
      </c>
      <c r="E379" s="2">
        <v>0</v>
      </c>
      <c r="F379" s="12">
        <f t="shared" si="30"/>
        <v>3.8412000000000002</v>
      </c>
      <c r="G379" s="8">
        <f t="shared" si="31"/>
        <v>3</v>
      </c>
      <c r="H379" s="8">
        <f t="shared" si="32"/>
        <v>2016</v>
      </c>
      <c r="I379" s="3" t="s">
        <v>19</v>
      </c>
      <c r="J379" s="6" t="str">
        <f t="shared" si="33"/>
        <v>6413</v>
      </c>
      <c r="K379" s="6" t="str">
        <f t="shared" si="34"/>
        <v>641</v>
      </c>
      <c r="L379" s="6" t="s">
        <v>254</v>
      </c>
      <c r="M379" s="4" t="str">
        <f>+VLOOKUP(J379,data1!$A$2:$C$19,2,0)</f>
        <v>Chi phí công cụ, dụng cụ</v>
      </c>
      <c r="N379" s="6" t="s">
        <v>261</v>
      </c>
      <c r="O379" s="6" t="s">
        <v>215</v>
      </c>
      <c r="P379" s="6" t="b">
        <f t="shared" si="29"/>
        <v>0</v>
      </c>
      <c r="Q379" s="1">
        <v>1</v>
      </c>
      <c r="R379" s="4" t="str">
        <f>+VLOOKUP(M379,data1!$B$2:$C$19,2,0)</f>
        <v>CP03</v>
      </c>
      <c r="S379" s="8" t="s">
        <v>235</v>
      </c>
      <c r="T379" s="8" t="e">
        <f>VLOOKUP(L379,#REF!,3,0)</f>
        <v>#REF!</v>
      </c>
    </row>
    <row r="380" spans="1:20" ht="15.75" customHeight="1" x14ac:dyDescent="0.25">
      <c r="A380" s="66">
        <v>42460</v>
      </c>
      <c r="B380" s="67" t="s">
        <v>276</v>
      </c>
      <c r="C380" s="67" t="s">
        <v>54</v>
      </c>
      <c r="D380" s="2">
        <v>3734257.5</v>
      </c>
      <c r="E380" s="2">
        <v>0</v>
      </c>
      <c r="F380" s="12">
        <f t="shared" si="30"/>
        <v>3.7342575</v>
      </c>
      <c r="G380" s="8">
        <f t="shared" si="31"/>
        <v>3</v>
      </c>
      <c r="H380" s="8">
        <f t="shared" si="32"/>
        <v>2016</v>
      </c>
      <c r="I380" s="3" t="s">
        <v>61</v>
      </c>
      <c r="J380" s="6" t="str">
        <f t="shared" si="33"/>
        <v>6419</v>
      </c>
      <c r="K380" s="6" t="str">
        <f t="shared" si="34"/>
        <v>641</v>
      </c>
      <c r="L380" s="6" t="s">
        <v>254</v>
      </c>
      <c r="M380" s="4" t="str">
        <f>+VLOOKUP(J380,data1!$A$2:$C$19,2,0)</f>
        <v>Chi Phí dịch vụ mua ngoài</v>
      </c>
      <c r="N380" s="6" t="s">
        <v>261</v>
      </c>
      <c r="O380" s="6" t="s">
        <v>215</v>
      </c>
      <c r="P380" s="6" t="b">
        <f t="shared" si="29"/>
        <v>0</v>
      </c>
      <c r="Q380" s="1">
        <v>1</v>
      </c>
      <c r="R380" s="4" t="str">
        <f>+VLOOKUP(M380,data1!$B$2:$C$19,2,0)</f>
        <v>CP09</v>
      </c>
      <c r="S380" s="8" t="s">
        <v>235</v>
      </c>
      <c r="T380" s="8" t="e">
        <f>VLOOKUP(L380,#REF!,3,0)</f>
        <v>#REF!</v>
      </c>
    </row>
    <row r="381" spans="1:20" ht="15.75" customHeight="1" x14ac:dyDescent="0.25">
      <c r="A381" s="66">
        <v>42460</v>
      </c>
      <c r="B381" s="67" t="s">
        <v>284</v>
      </c>
      <c r="C381" s="67" t="s">
        <v>31</v>
      </c>
      <c r="D381" s="2">
        <v>3601125</v>
      </c>
      <c r="E381" s="2">
        <v>0</v>
      </c>
      <c r="F381" s="12">
        <f t="shared" si="30"/>
        <v>3.6011250000000001</v>
      </c>
      <c r="G381" s="8">
        <f t="shared" si="31"/>
        <v>3</v>
      </c>
      <c r="H381" s="8">
        <f t="shared" si="32"/>
        <v>2016</v>
      </c>
      <c r="I381" s="3" t="s">
        <v>130</v>
      </c>
      <c r="J381" s="6" t="str">
        <f t="shared" si="33"/>
        <v>6411</v>
      </c>
      <c r="K381" s="6" t="str">
        <f t="shared" si="34"/>
        <v>641</v>
      </c>
      <c r="L381" s="6" t="s">
        <v>257</v>
      </c>
      <c r="M381" s="4" t="str">
        <f>+VLOOKUP(J381,data1!$A$2:$C$19,2,0)</f>
        <v>Lương và thưởng</v>
      </c>
      <c r="N381" s="6" t="s">
        <v>264</v>
      </c>
      <c r="O381" s="6" t="s">
        <v>215</v>
      </c>
      <c r="P381" s="6" t="b">
        <f t="shared" si="29"/>
        <v>0</v>
      </c>
      <c r="Q381" s="1">
        <v>1</v>
      </c>
      <c r="R381" s="4" t="str">
        <f>+VLOOKUP(M381,data1!$B$2:$C$19,2,0)</f>
        <v>CP01</v>
      </c>
      <c r="S381" s="8" t="s">
        <v>235</v>
      </c>
      <c r="T381" s="8" t="e">
        <f>VLOOKUP(L381,#REF!,3,0)</f>
        <v>#REF!</v>
      </c>
    </row>
    <row r="382" spans="1:20" ht="15.75" customHeight="1" x14ac:dyDescent="0.25">
      <c r="A382" s="66">
        <v>42460</v>
      </c>
      <c r="B382" s="67" t="s">
        <v>269</v>
      </c>
      <c r="C382" s="67" t="s">
        <v>73</v>
      </c>
      <c r="D382" s="2">
        <v>3596323.5</v>
      </c>
      <c r="E382" s="2">
        <v>0</v>
      </c>
      <c r="F382" s="12">
        <f t="shared" si="30"/>
        <v>3.5963235</v>
      </c>
      <c r="G382" s="8">
        <f t="shared" si="31"/>
        <v>3</v>
      </c>
      <c r="H382" s="8">
        <f t="shared" si="32"/>
        <v>2016</v>
      </c>
      <c r="I382" s="3" t="s">
        <v>11</v>
      </c>
      <c r="J382" s="6" t="str">
        <f t="shared" si="33"/>
        <v>6411</v>
      </c>
      <c r="K382" s="6" t="str">
        <f t="shared" si="34"/>
        <v>641</v>
      </c>
      <c r="L382" s="6" t="s">
        <v>254</v>
      </c>
      <c r="M382" s="4" t="str">
        <f>+VLOOKUP(J382,data1!$A$2:$C$19,2,0)</f>
        <v>Lương và thưởng</v>
      </c>
      <c r="N382" s="6" t="s">
        <v>261</v>
      </c>
      <c r="O382" s="6" t="s">
        <v>215</v>
      </c>
      <c r="P382" s="6" t="b">
        <f t="shared" si="29"/>
        <v>0</v>
      </c>
      <c r="Q382" s="1">
        <v>1</v>
      </c>
      <c r="R382" s="4" t="str">
        <f>+VLOOKUP(M382,data1!$B$2:$C$19,2,0)</f>
        <v>CP01</v>
      </c>
      <c r="S382" s="8" t="s">
        <v>235</v>
      </c>
      <c r="T382" s="8" t="e">
        <f>VLOOKUP(L382,#REF!,3,0)</f>
        <v>#REF!</v>
      </c>
    </row>
    <row r="383" spans="1:20" ht="15.75" customHeight="1" x14ac:dyDescent="0.25">
      <c r="A383" s="66">
        <v>42460</v>
      </c>
      <c r="B383" s="67" t="s">
        <v>296</v>
      </c>
      <c r="C383" s="67" t="s">
        <v>31</v>
      </c>
      <c r="D383" s="2">
        <v>3492000</v>
      </c>
      <c r="E383" s="2">
        <v>0</v>
      </c>
      <c r="F383" s="12">
        <f t="shared" si="30"/>
        <v>3.492</v>
      </c>
      <c r="G383" s="8">
        <f t="shared" si="31"/>
        <v>3</v>
      </c>
      <c r="H383" s="8">
        <f t="shared" si="32"/>
        <v>2016</v>
      </c>
      <c r="I383" s="3" t="s">
        <v>138</v>
      </c>
      <c r="J383" s="6" t="str">
        <f t="shared" si="33"/>
        <v>6418</v>
      </c>
      <c r="K383" s="6" t="str">
        <f t="shared" si="34"/>
        <v>641</v>
      </c>
      <c r="L383" s="6" t="s">
        <v>257</v>
      </c>
      <c r="M383" s="4" t="str">
        <f>+VLOOKUP(J383,data1!$A$2:$C$19,2,0)</f>
        <v>Chi phí vận chuyển</v>
      </c>
      <c r="N383" s="6" t="s">
        <v>264</v>
      </c>
      <c r="O383" s="6" t="s">
        <v>215</v>
      </c>
      <c r="P383" s="6" t="b">
        <f t="shared" si="29"/>
        <v>0</v>
      </c>
      <c r="Q383" s="1">
        <v>1</v>
      </c>
      <c r="R383" s="4" t="str">
        <f>+VLOOKUP(M383,data1!$B$2:$C$19,2,0)</f>
        <v>CP08</v>
      </c>
      <c r="S383" s="8" t="s">
        <v>235</v>
      </c>
      <c r="T383" s="8" t="e">
        <f>VLOOKUP(L383,#REF!,3,0)</f>
        <v>#REF!</v>
      </c>
    </row>
    <row r="384" spans="1:20" ht="15.75" customHeight="1" x14ac:dyDescent="0.25">
      <c r="A384" s="66">
        <v>42460</v>
      </c>
      <c r="B384" s="67" t="s">
        <v>290</v>
      </c>
      <c r="C384" s="67" t="s">
        <v>46</v>
      </c>
      <c r="D384" s="2">
        <v>2455312.5</v>
      </c>
      <c r="E384" s="2">
        <v>0</v>
      </c>
      <c r="F384" s="12">
        <f t="shared" si="30"/>
        <v>2.4553124999999998</v>
      </c>
      <c r="G384" s="8">
        <f t="shared" si="31"/>
        <v>3</v>
      </c>
      <c r="H384" s="8">
        <f t="shared" si="32"/>
        <v>2016</v>
      </c>
      <c r="I384" s="3" t="s">
        <v>45</v>
      </c>
      <c r="J384" s="6" t="str">
        <f t="shared" si="33"/>
        <v>6413</v>
      </c>
      <c r="K384" s="6" t="str">
        <f t="shared" si="34"/>
        <v>641</v>
      </c>
      <c r="L384" s="6" t="s">
        <v>258</v>
      </c>
      <c r="M384" s="4" t="str">
        <f>+VLOOKUP(J384,data1!$A$2:$C$19,2,0)</f>
        <v>Chi phí công cụ, dụng cụ</v>
      </c>
      <c r="N384" s="6" t="s">
        <v>265</v>
      </c>
      <c r="O384" s="6" t="s">
        <v>215</v>
      </c>
      <c r="P384" s="6" t="b">
        <f t="shared" si="29"/>
        <v>0</v>
      </c>
      <c r="Q384" s="1">
        <v>1</v>
      </c>
      <c r="R384" s="4" t="str">
        <f>+VLOOKUP(M384,data1!$B$2:$C$19,2,0)</f>
        <v>CP03</v>
      </c>
      <c r="S384" s="8" t="s">
        <v>235</v>
      </c>
      <c r="T384" s="8" t="e">
        <f>VLOOKUP(L384,#REF!,3,0)</f>
        <v>#REF!</v>
      </c>
    </row>
    <row r="385" spans="1:20" ht="15.75" customHeight="1" x14ac:dyDescent="0.25">
      <c r="A385" s="66">
        <v>42460</v>
      </c>
      <c r="B385" s="67" t="s">
        <v>276</v>
      </c>
      <c r="C385" s="67" t="s">
        <v>68</v>
      </c>
      <c r="D385" s="2">
        <v>2445369.0300000003</v>
      </c>
      <c r="E385" s="2">
        <v>0</v>
      </c>
      <c r="F385" s="12">
        <f t="shared" si="30"/>
        <v>2.4453690300000002</v>
      </c>
      <c r="G385" s="8">
        <f t="shared" si="31"/>
        <v>3</v>
      </c>
      <c r="H385" s="8">
        <f t="shared" si="32"/>
        <v>2016</v>
      </c>
      <c r="I385" s="3" t="s">
        <v>61</v>
      </c>
      <c r="J385" s="6" t="str">
        <f t="shared" si="33"/>
        <v>6419</v>
      </c>
      <c r="K385" s="6" t="str">
        <f t="shared" si="34"/>
        <v>641</v>
      </c>
      <c r="L385" s="6" t="s">
        <v>254</v>
      </c>
      <c r="M385" s="4" t="str">
        <f>+VLOOKUP(J385,data1!$A$2:$C$19,2,0)</f>
        <v>Chi Phí dịch vụ mua ngoài</v>
      </c>
      <c r="N385" s="6" t="s">
        <v>261</v>
      </c>
      <c r="O385" s="6" t="s">
        <v>215</v>
      </c>
      <c r="P385" s="6" t="b">
        <f t="shared" si="29"/>
        <v>0</v>
      </c>
      <c r="Q385" s="1">
        <v>1</v>
      </c>
      <c r="R385" s="4" t="str">
        <f>+VLOOKUP(M385,data1!$B$2:$C$19,2,0)</f>
        <v>CP09</v>
      </c>
      <c r="S385" s="8" t="s">
        <v>235</v>
      </c>
      <c r="T385" s="8" t="e">
        <f>VLOOKUP(L385,#REF!,3,0)</f>
        <v>#REF!</v>
      </c>
    </row>
    <row r="386" spans="1:20" ht="15.75" customHeight="1" x14ac:dyDescent="0.25">
      <c r="A386" s="66">
        <v>42460</v>
      </c>
      <c r="B386" s="67" t="s">
        <v>289</v>
      </c>
      <c r="C386" s="67" t="s">
        <v>139</v>
      </c>
      <c r="D386" s="2">
        <v>2409844.4775</v>
      </c>
      <c r="E386" s="2">
        <v>0</v>
      </c>
      <c r="F386" s="12">
        <f t="shared" si="30"/>
        <v>2.4098444775000001</v>
      </c>
      <c r="G386" s="8">
        <f t="shared" si="31"/>
        <v>3</v>
      </c>
      <c r="H386" s="8">
        <f t="shared" si="32"/>
        <v>2016</v>
      </c>
      <c r="I386" s="3" t="s">
        <v>132</v>
      </c>
      <c r="J386" s="6" t="str">
        <f t="shared" si="33"/>
        <v>6413</v>
      </c>
      <c r="K386" s="6" t="str">
        <f t="shared" si="34"/>
        <v>641</v>
      </c>
      <c r="L386" s="6" t="s">
        <v>256</v>
      </c>
      <c r="M386" s="4" t="str">
        <f>+VLOOKUP(J386,data1!$A$2:$C$19,2,0)</f>
        <v>Chi phí công cụ, dụng cụ</v>
      </c>
      <c r="N386" s="6" t="s">
        <v>263</v>
      </c>
      <c r="O386" s="6" t="s">
        <v>215</v>
      </c>
      <c r="P386" s="6" t="b">
        <f t="shared" si="29"/>
        <v>0</v>
      </c>
      <c r="Q386" s="1">
        <v>1</v>
      </c>
      <c r="R386" s="4" t="str">
        <f>+VLOOKUP(M386,data1!$B$2:$C$19,2,0)</f>
        <v>CP03</v>
      </c>
      <c r="S386" s="8" t="s">
        <v>235</v>
      </c>
      <c r="T386" s="8" t="e">
        <f>VLOOKUP(L386,#REF!,3,0)</f>
        <v>#REF!</v>
      </c>
    </row>
    <row r="387" spans="1:20" ht="15.75" customHeight="1" x14ac:dyDescent="0.25">
      <c r="A387" s="66">
        <v>42460</v>
      </c>
      <c r="B387" s="67" t="s">
        <v>279</v>
      </c>
      <c r="C387" s="67" t="s">
        <v>31</v>
      </c>
      <c r="D387" s="2">
        <v>1909687.5</v>
      </c>
      <c r="E387" s="2">
        <v>0</v>
      </c>
      <c r="F387" s="12">
        <f t="shared" si="30"/>
        <v>1.9096875</v>
      </c>
      <c r="G387" s="8">
        <f t="shared" si="31"/>
        <v>3</v>
      </c>
      <c r="H387" s="8">
        <f t="shared" si="32"/>
        <v>2016</v>
      </c>
      <c r="I387" s="3" t="s">
        <v>18</v>
      </c>
      <c r="J387" s="6" t="str">
        <f t="shared" si="33"/>
        <v>6412</v>
      </c>
      <c r="K387" s="6" t="str">
        <f t="shared" si="34"/>
        <v>641</v>
      </c>
      <c r="L387" s="6" t="s">
        <v>255</v>
      </c>
      <c r="M387" s="4" t="str">
        <f>+VLOOKUP(J387,data1!$A$2:$C$19,2,0)</f>
        <v>Chi phí nguyên vật liệu, bao bì</v>
      </c>
      <c r="N387" s="6" t="s">
        <v>262</v>
      </c>
      <c r="O387" s="6" t="s">
        <v>215</v>
      </c>
      <c r="P387" s="6" t="b">
        <f t="shared" si="29"/>
        <v>0</v>
      </c>
      <c r="Q387" s="1">
        <v>1</v>
      </c>
      <c r="R387" s="4" t="str">
        <f>+VLOOKUP(M387,data1!$B$2:$C$19,2,0)</f>
        <v>CP02</v>
      </c>
      <c r="S387" s="8" t="s">
        <v>235</v>
      </c>
      <c r="T387" s="8" t="e">
        <f>VLOOKUP(L387,#REF!,3,0)</f>
        <v>#REF!</v>
      </c>
    </row>
    <row r="388" spans="1:20" ht="15.75" customHeight="1" x14ac:dyDescent="0.25">
      <c r="A388" s="66">
        <v>42460</v>
      </c>
      <c r="B388" s="67" t="s">
        <v>277</v>
      </c>
      <c r="C388" s="67" t="s">
        <v>33</v>
      </c>
      <c r="D388" s="2">
        <v>1833300</v>
      </c>
      <c r="E388" s="2">
        <v>0</v>
      </c>
      <c r="F388" s="12">
        <f t="shared" si="30"/>
        <v>1.8332999999999999</v>
      </c>
      <c r="G388" s="8">
        <f t="shared" si="31"/>
        <v>3</v>
      </c>
      <c r="H388" s="8">
        <f t="shared" si="32"/>
        <v>2016</v>
      </c>
      <c r="I388" s="3" t="s">
        <v>172</v>
      </c>
      <c r="J388" s="6" t="str">
        <f t="shared" si="33"/>
        <v>6416</v>
      </c>
      <c r="K388" s="6" t="str">
        <f t="shared" si="34"/>
        <v>641</v>
      </c>
      <c r="L388" s="6" t="s">
        <v>254</v>
      </c>
      <c r="M388" s="4" t="str">
        <f>+VLOOKUP(J388,data1!$A$2:$C$19,2,0)</f>
        <v>Chi phí điện, nước, điện thoại, Internet...</v>
      </c>
      <c r="N388" s="6" t="s">
        <v>261</v>
      </c>
      <c r="O388" s="6" t="s">
        <v>215</v>
      </c>
      <c r="P388" s="6" t="b">
        <f t="shared" si="29"/>
        <v>0</v>
      </c>
      <c r="Q388" s="1">
        <v>1</v>
      </c>
      <c r="R388" s="4" t="str">
        <f>+VLOOKUP(M388,data1!$B$2:$C$19,2,0)</f>
        <v>CP06</v>
      </c>
      <c r="S388" s="8" t="s">
        <v>235</v>
      </c>
      <c r="T388" s="8" t="e">
        <f>VLOOKUP(L388,#REF!,3,0)</f>
        <v>#REF!</v>
      </c>
    </row>
    <row r="389" spans="1:20" ht="15.75" customHeight="1" x14ac:dyDescent="0.25">
      <c r="A389" s="66">
        <v>42460</v>
      </c>
      <c r="B389" s="67" t="s">
        <v>289</v>
      </c>
      <c r="C389" s="67" t="s">
        <v>31</v>
      </c>
      <c r="D389" s="2">
        <v>1746000</v>
      </c>
      <c r="E389" s="2">
        <v>0</v>
      </c>
      <c r="F389" s="12">
        <f t="shared" si="30"/>
        <v>1.746</v>
      </c>
      <c r="G389" s="8">
        <f t="shared" si="31"/>
        <v>3</v>
      </c>
      <c r="H389" s="8">
        <f t="shared" si="32"/>
        <v>2016</v>
      </c>
      <c r="I389" s="3" t="s">
        <v>132</v>
      </c>
      <c r="J389" s="6" t="str">
        <f t="shared" si="33"/>
        <v>6413</v>
      </c>
      <c r="K389" s="6" t="str">
        <f t="shared" si="34"/>
        <v>641</v>
      </c>
      <c r="L389" s="6" t="s">
        <v>256</v>
      </c>
      <c r="M389" s="4" t="str">
        <f>+VLOOKUP(J389,data1!$A$2:$C$19,2,0)</f>
        <v>Chi phí công cụ, dụng cụ</v>
      </c>
      <c r="N389" s="6" t="s">
        <v>263</v>
      </c>
      <c r="O389" s="6" t="s">
        <v>215</v>
      </c>
      <c r="P389" s="6" t="b">
        <f t="shared" si="29"/>
        <v>0</v>
      </c>
      <c r="Q389" s="1">
        <v>1</v>
      </c>
      <c r="R389" s="4" t="str">
        <f>+VLOOKUP(M389,data1!$B$2:$C$19,2,0)</f>
        <v>CP03</v>
      </c>
      <c r="S389" s="8" t="s">
        <v>235</v>
      </c>
      <c r="T389" s="8" t="e">
        <f>VLOOKUP(L389,#REF!,3,0)</f>
        <v>#REF!</v>
      </c>
    </row>
    <row r="390" spans="1:20" ht="15.75" customHeight="1" x14ac:dyDescent="0.25">
      <c r="A390" s="66">
        <v>42460</v>
      </c>
      <c r="B390" s="67" t="s">
        <v>285</v>
      </c>
      <c r="C390" s="67" t="s">
        <v>31</v>
      </c>
      <c r="D390" s="2">
        <v>1746000</v>
      </c>
      <c r="E390" s="2">
        <v>0</v>
      </c>
      <c r="F390" s="12">
        <f t="shared" si="30"/>
        <v>1.746</v>
      </c>
      <c r="G390" s="8">
        <f t="shared" si="31"/>
        <v>3</v>
      </c>
      <c r="H390" s="8">
        <f t="shared" si="32"/>
        <v>2016</v>
      </c>
      <c r="I390" s="3" t="s">
        <v>47</v>
      </c>
      <c r="J390" s="6" t="str">
        <f t="shared" si="33"/>
        <v>6413</v>
      </c>
      <c r="K390" s="6" t="str">
        <f t="shared" si="34"/>
        <v>641</v>
      </c>
      <c r="L390" s="6" t="s">
        <v>257</v>
      </c>
      <c r="M390" s="4" t="str">
        <f>+VLOOKUP(J390,data1!$A$2:$C$19,2,0)</f>
        <v>Chi phí công cụ, dụng cụ</v>
      </c>
      <c r="N390" s="6" t="s">
        <v>264</v>
      </c>
      <c r="O390" s="6" t="s">
        <v>215</v>
      </c>
      <c r="P390" s="6" t="b">
        <f t="shared" si="29"/>
        <v>0</v>
      </c>
      <c r="Q390" s="1">
        <v>1</v>
      </c>
      <c r="R390" s="4" t="str">
        <f>+VLOOKUP(M390,data1!$B$2:$C$19,2,0)</f>
        <v>CP03</v>
      </c>
      <c r="S390" s="8" t="s">
        <v>235</v>
      </c>
      <c r="T390" s="8" t="e">
        <f>VLOOKUP(L390,#REF!,3,0)</f>
        <v>#REF!</v>
      </c>
    </row>
    <row r="391" spans="1:20" ht="15.75" customHeight="1" x14ac:dyDescent="0.25">
      <c r="A391" s="66">
        <v>42460</v>
      </c>
      <c r="B391" s="67" t="s">
        <v>281</v>
      </c>
      <c r="C391" s="67" t="s">
        <v>82</v>
      </c>
      <c r="D391" s="2">
        <v>1091250</v>
      </c>
      <c r="E391" s="2">
        <v>0</v>
      </c>
      <c r="F391" s="12">
        <f t="shared" si="30"/>
        <v>1.0912500000000001</v>
      </c>
      <c r="G391" s="8">
        <f t="shared" si="31"/>
        <v>3</v>
      </c>
      <c r="H391" s="8">
        <f t="shared" si="32"/>
        <v>2016</v>
      </c>
      <c r="I391" s="3" t="s">
        <v>127</v>
      </c>
      <c r="J391" s="6" t="str">
        <f t="shared" si="33"/>
        <v>6419</v>
      </c>
      <c r="K391" s="6" t="str">
        <f t="shared" si="34"/>
        <v>641</v>
      </c>
      <c r="L391" s="6" t="s">
        <v>257</v>
      </c>
      <c r="M391" s="4" t="str">
        <f>+VLOOKUP(J391,data1!$A$2:$C$19,2,0)</f>
        <v>Chi Phí dịch vụ mua ngoài</v>
      </c>
      <c r="N391" s="6" t="s">
        <v>264</v>
      </c>
      <c r="O391" s="6" t="s">
        <v>215</v>
      </c>
      <c r="P391" s="6" t="b">
        <f t="shared" si="29"/>
        <v>0</v>
      </c>
      <c r="Q391" s="1">
        <v>1</v>
      </c>
      <c r="R391" s="4" t="str">
        <f>+VLOOKUP(M391,data1!$B$2:$C$19,2,0)</f>
        <v>CP09</v>
      </c>
      <c r="S391" s="8" t="s">
        <v>235</v>
      </c>
      <c r="T391" s="8" t="e">
        <f>VLOOKUP(L391,#REF!,3,0)</f>
        <v>#REF!</v>
      </c>
    </row>
    <row r="392" spans="1:20" ht="25.5" customHeight="1" x14ac:dyDescent="0.25">
      <c r="A392" s="66">
        <v>42460</v>
      </c>
      <c r="B392" s="67" t="s">
        <v>278</v>
      </c>
      <c r="C392" s="67" t="s">
        <v>31</v>
      </c>
      <c r="D392" s="2">
        <v>327375</v>
      </c>
      <c r="E392" s="2">
        <v>0</v>
      </c>
      <c r="F392" s="12">
        <f t="shared" si="30"/>
        <v>0.32737500000000003</v>
      </c>
      <c r="G392" s="8">
        <f t="shared" si="31"/>
        <v>3</v>
      </c>
      <c r="H392" s="8">
        <f t="shared" si="32"/>
        <v>2016</v>
      </c>
      <c r="I392" s="3" t="s">
        <v>125</v>
      </c>
      <c r="J392" s="6" t="str">
        <f t="shared" si="33"/>
        <v>6416</v>
      </c>
      <c r="K392" s="6" t="str">
        <f t="shared" si="34"/>
        <v>641</v>
      </c>
      <c r="L392" s="6" t="s">
        <v>255</v>
      </c>
      <c r="M392" s="4" t="str">
        <f>+VLOOKUP(J392,data1!$A$2:$C$19,2,0)</f>
        <v>Chi phí điện, nước, điện thoại, Internet...</v>
      </c>
      <c r="N392" s="6" t="s">
        <v>262</v>
      </c>
      <c r="O392" s="6" t="s">
        <v>215</v>
      </c>
      <c r="P392" s="6" t="b">
        <f t="shared" si="29"/>
        <v>0</v>
      </c>
      <c r="Q392" s="1">
        <v>1</v>
      </c>
      <c r="R392" s="4" t="str">
        <f>+VLOOKUP(M392,data1!$B$2:$C$19,2,0)</f>
        <v>CP06</v>
      </c>
      <c r="S392" s="8" t="s">
        <v>235</v>
      </c>
      <c r="T392" s="8" t="e">
        <f>VLOOKUP(L392,#REF!,3,0)</f>
        <v>#REF!</v>
      </c>
    </row>
    <row r="393" spans="1:20" ht="15.75" customHeight="1" x14ac:dyDescent="0.25">
      <c r="A393" s="66">
        <v>42460</v>
      </c>
      <c r="B393" s="67" t="s">
        <v>281</v>
      </c>
      <c r="C393" s="67" t="s">
        <v>30</v>
      </c>
      <c r="D393" s="2">
        <v>80425.125</v>
      </c>
      <c r="E393" s="2">
        <v>0</v>
      </c>
      <c r="F393" s="12">
        <f t="shared" si="30"/>
        <v>8.0425125E-2</v>
      </c>
      <c r="G393" s="8">
        <f t="shared" si="31"/>
        <v>3</v>
      </c>
      <c r="H393" s="8">
        <f t="shared" si="32"/>
        <v>2016</v>
      </c>
      <c r="I393" s="3" t="s">
        <v>127</v>
      </c>
      <c r="J393" s="6" t="str">
        <f t="shared" si="33"/>
        <v>6419</v>
      </c>
      <c r="K393" s="6" t="str">
        <f t="shared" si="34"/>
        <v>641</v>
      </c>
      <c r="L393" s="6" t="s">
        <v>257</v>
      </c>
      <c r="M393" s="4" t="str">
        <f>+VLOOKUP(J393,data1!$A$2:$C$19,2,0)</f>
        <v>Chi Phí dịch vụ mua ngoài</v>
      </c>
      <c r="N393" s="6" t="s">
        <v>264</v>
      </c>
      <c r="O393" s="6" t="s">
        <v>215</v>
      </c>
      <c r="P393" s="6" t="b">
        <f t="shared" si="29"/>
        <v>0</v>
      </c>
      <c r="Q393" s="1">
        <v>1</v>
      </c>
      <c r="R393" s="4" t="str">
        <f>+VLOOKUP(M393,data1!$B$2:$C$19,2,0)</f>
        <v>CP09</v>
      </c>
      <c r="S393" s="8" t="s">
        <v>235</v>
      </c>
      <c r="T393" s="8" t="e">
        <f>VLOOKUP(L393,#REF!,3,0)</f>
        <v>#REF!</v>
      </c>
    </row>
    <row r="394" spans="1:20" x14ac:dyDescent="0.25">
      <c r="A394" s="66">
        <v>42460</v>
      </c>
      <c r="B394" s="67" t="s">
        <v>286</v>
      </c>
      <c r="C394" s="67" t="s">
        <v>30</v>
      </c>
      <c r="D394" s="2">
        <v>36011.25</v>
      </c>
      <c r="E394" s="2">
        <v>0</v>
      </c>
      <c r="F394" s="12">
        <f t="shared" si="30"/>
        <v>3.6011250000000002E-2</v>
      </c>
      <c r="G394" s="8">
        <f t="shared" si="31"/>
        <v>3</v>
      </c>
      <c r="H394" s="8">
        <f t="shared" si="32"/>
        <v>2016</v>
      </c>
      <c r="I394" s="3" t="s">
        <v>131</v>
      </c>
      <c r="J394" s="6" t="str">
        <f t="shared" si="33"/>
        <v>6419</v>
      </c>
      <c r="K394" s="6" t="str">
        <f t="shared" si="34"/>
        <v>641</v>
      </c>
      <c r="L394" s="6" t="s">
        <v>258</v>
      </c>
      <c r="M394" s="4" t="str">
        <f>+VLOOKUP(J394,data1!$A$2:$C$19,2,0)</f>
        <v>Chi Phí dịch vụ mua ngoài</v>
      </c>
      <c r="N394" s="6" t="s">
        <v>265</v>
      </c>
      <c r="O394" s="6" t="s">
        <v>215</v>
      </c>
      <c r="P394" s="6" t="b">
        <f t="shared" si="29"/>
        <v>0</v>
      </c>
      <c r="Q394" s="1">
        <v>1</v>
      </c>
      <c r="R394" s="4" t="str">
        <f>+VLOOKUP(M394,data1!$B$2:$C$19,2,0)</f>
        <v>CP09</v>
      </c>
      <c r="S394" s="8" t="s">
        <v>235</v>
      </c>
      <c r="T394" s="8" t="e">
        <f>VLOOKUP(L394,#REF!,3,0)</f>
        <v>#REF!</v>
      </c>
    </row>
    <row r="395" spans="1:20" x14ac:dyDescent="0.25">
      <c r="A395" s="66">
        <v>42460</v>
      </c>
      <c r="B395" s="67" t="s">
        <v>286</v>
      </c>
      <c r="C395" s="67" t="s">
        <v>32</v>
      </c>
      <c r="D395" s="2">
        <v>31209.75</v>
      </c>
      <c r="E395" s="2">
        <v>0</v>
      </c>
      <c r="F395" s="12">
        <f t="shared" si="30"/>
        <v>3.1209750000000001E-2</v>
      </c>
      <c r="G395" s="8">
        <f t="shared" si="31"/>
        <v>3</v>
      </c>
      <c r="H395" s="8">
        <f t="shared" si="32"/>
        <v>2016</v>
      </c>
      <c r="I395" s="3" t="s">
        <v>131</v>
      </c>
      <c r="J395" s="6" t="str">
        <f t="shared" si="33"/>
        <v>6419</v>
      </c>
      <c r="K395" s="6" t="str">
        <f t="shared" si="34"/>
        <v>641</v>
      </c>
      <c r="L395" s="6" t="s">
        <v>258</v>
      </c>
      <c r="M395" s="4" t="str">
        <f>+VLOOKUP(J395,data1!$A$2:$C$19,2,0)</f>
        <v>Chi Phí dịch vụ mua ngoài</v>
      </c>
      <c r="N395" s="6" t="s">
        <v>265</v>
      </c>
      <c r="O395" s="6" t="s">
        <v>215</v>
      </c>
      <c r="P395" s="6" t="b">
        <f t="shared" si="29"/>
        <v>0</v>
      </c>
      <c r="Q395" s="1">
        <v>1</v>
      </c>
      <c r="R395" s="4" t="str">
        <f>+VLOOKUP(M395,data1!$B$2:$C$19,2,0)</f>
        <v>CP09</v>
      </c>
      <c r="S395" s="8" t="s">
        <v>235</v>
      </c>
      <c r="T395" s="8" t="e">
        <f>VLOOKUP(L395,#REF!,3,0)</f>
        <v>#REF!</v>
      </c>
    </row>
    <row r="396" spans="1:20" x14ac:dyDescent="0.25">
      <c r="A396" s="66">
        <v>42460</v>
      </c>
      <c r="B396" s="67" t="s">
        <v>280</v>
      </c>
      <c r="C396" s="67" t="s">
        <v>30</v>
      </c>
      <c r="D396" s="2">
        <v>8402.625</v>
      </c>
      <c r="E396" s="2">
        <v>0</v>
      </c>
      <c r="F396" s="12">
        <f t="shared" si="30"/>
        <v>8.4026250000000004E-3</v>
      </c>
      <c r="G396" s="8">
        <f t="shared" si="31"/>
        <v>3</v>
      </c>
      <c r="H396" s="8">
        <f t="shared" si="32"/>
        <v>2016</v>
      </c>
      <c r="I396" s="3" t="s">
        <v>126</v>
      </c>
      <c r="J396" s="6" t="str">
        <f t="shared" si="33"/>
        <v>6419</v>
      </c>
      <c r="K396" s="6" t="str">
        <f t="shared" si="34"/>
        <v>641</v>
      </c>
      <c r="L396" s="6" t="s">
        <v>256</v>
      </c>
      <c r="M396" s="4" t="str">
        <f>+VLOOKUP(J396,data1!$A$2:$C$19,2,0)</f>
        <v>Chi Phí dịch vụ mua ngoài</v>
      </c>
      <c r="N396" s="6" t="s">
        <v>263</v>
      </c>
      <c r="O396" s="6" t="s">
        <v>215</v>
      </c>
      <c r="P396" s="6" t="b">
        <f t="shared" si="29"/>
        <v>0</v>
      </c>
      <c r="Q396" s="1">
        <v>1</v>
      </c>
      <c r="R396" s="4" t="str">
        <f>+VLOOKUP(M396,data1!$B$2:$C$19,2,0)</f>
        <v>CP09</v>
      </c>
      <c r="S396" s="8" t="s">
        <v>235</v>
      </c>
      <c r="T396" s="8" t="e">
        <f>VLOOKUP(L396,#REF!,3,0)</f>
        <v>#REF!</v>
      </c>
    </row>
    <row r="397" spans="1:20" ht="15.75" customHeight="1" x14ac:dyDescent="0.25">
      <c r="A397" s="66">
        <v>42490</v>
      </c>
      <c r="B397" s="67" t="s">
        <v>268</v>
      </c>
      <c r="C397" s="67" t="s">
        <v>36</v>
      </c>
      <c r="D397" s="68">
        <v>291323247.75</v>
      </c>
      <c r="E397" s="2">
        <v>0</v>
      </c>
      <c r="F397" s="12">
        <f t="shared" si="24"/>
        <v>291.32324775000001</v>
      </c>
      <c r="G397" s="8">
        <f t="shared" si="25"/>
        <v>4</v>
      </c>
      <c r="H397" s="8">
        <f t="shared" si="26"/>
        <v>2016</v>
      </c>
      <c r="I397" s="3" t="s">
        <v>53</v>
      </c>
      <c r="J397" s="6" t="str">
        <f t="shared" si="27"/>
        <v>6417</v>
      </c>
      <c r="K397" s="6" t="str">
        <f t="shared" si="28"/>
        <v>641</v>
      </c>
      <c r="L397" s="6" t="s">
        <v>254</v>
      </c>
      <c r="M397" s="4" t="str">
        <f>+VLOOKUP(J397,data1!$A$2:$C$19,2,0)</f>
        <v>Chi phí thuê cửa hàng, văn phòng</v>
      </c>
      <c r="N397" s="6" t="s">
        <v>261</v>
      </c>
      <c r="O397" s="6" t="s">
        <v>215</v>
      </c>
      <c r="P397" s="6" t="b">
        <f t="shared" si="29"/>
        <v>0</v>
      </c>
      <c r="Q397" s="1">
        <v>2</v>
      </c>
      <c r="R397" s="4" t="str">
        <f>+VLOOKUP(M397,data1!$B$2:$C$19,2,0)</f>
        <v>CP07</v>
      </c>
      <c r="S397" s="8" t="s">
        <v>235</v>
      </c>
      <c r="T397" s="8" t="e">
        <f>VLOOKUP(L397,#REF!,3,0)</f>
        <v>#REF!</v>
      </c>
    </row>
    <row r="398" spans="1:20" ht="15.75" customHeight="1" x14ac:dyDescent="0.25">
      <c r="A398" s="66">
        <v>42490</v>
      </c>
      <c r="B398" s="67" t="s">
        <v>269</v>
      </c>
      <c r="C398" s="67" t="s">
        <v>72</v>
      </c>
      <c r="D398" s="68">
        <v>211698882</v>
      </c>
      <c r="E398" s="2">
        <v>0</v>
      </c>
      <c r="F398" s="12">
        <f t="shared" si="24"/>
        <v>211.698882</v>
      </c>
      <c r="G398" s="8">
        <f t="shared" si="25"/>
        <v>4</v>
      </c>
      <c r="H398" s="8">
        <f t="shared" si="26"/>
        <v>2016</v>
      </c>
      <c r="I398" s="3" t="s">
        <v>11</v>
      </c>
      <c r="J398" s="6" t="str">
        <f t="shared" si="27"/>
        <v>6411</v>
      </c>
      <c r="K398" s="6" t="str">
        <f t="shared" si="28"/>
        <v>641</v>
      </c>
      <c r="L398" s="6" t="s">
        <v>254</v>
      </c>
      <c r="M398" s="4" t="str">
        <f>+VLOOKUP(J398,data1!$A$2:$C$19,2,0)</f>
        <v>Lương và thưởng</v>
      </c>
      <c r="N398" s="6" t="s">
        <v>261</v>
      </c>
      <c r="O398" s="6" t="s">
        <v>215</v>
      </c>
      <c r="P398" s="6" t="b">
        <f t="shared" si="29"/>
        <v>0</v>
      </c>
      <c r="Q398" s="1">
        <v>2</v>
      </c>
      <c r="R398" s="4" t="str">
        <f>+VLOOKUP(M398,data1!$B$2:$C$19,2,0)</f>
        <v>CP01</v>
      </c>
      <c r="S398" s="8" t="s">
        <v>235</v>
      </c>
      <c r="T398" s="8" t="e">
        <f>VLOOKUP(L398,#REF!,3,0)</f>
        <v>#REF!</v>
      </c>
    </row>
    <row r="399" spans="1:20" ht="15.75" customHeight="1" x14ac:dyDescent="0.25">
      <c r="A399" s="66">
        <v>42490</v>
      </c>
      <c r="B399" s="67" t="s">
        <v>270</v>
      </c>
      <c r="C399" s="67" t="s">
        <v>41</v>
      </c>
      <c r="D399" s="68">
        <v>211207500</v>
      </c>
      <c r="E399" s="2">
        <v>0</v>
      </c>
      <c r="F399" s="12">
        <f t="shared" si="24"/>
        <v>211.20750000000001</v>
      </c>
      <c r="G399" s="8">
        <f t="shared" si="25"/>
        <v>4</v>
      </c>
      <c r="H399" s="8">
        <f t="shared" si="26"/>
        <v>2016</v>
      </c>
      <c r="I399" s="3" t="s">
        <v>21</v>
      </c>
      <c r="J399" s="6" t="str">
        <f t="shared" si="27"/>
        <v>6417</v>
      </c>
      <c r="K399" s="6" t="str">
        <f t="shared" si="28"/>
        <v>641</v>
      </c>
      <c r="L399" s="6" t="s">
        <v>255</v>
      </c>
      <c r="M399" s="4" t="str">
        <f>+VLOOKUP(J399,data1!$A$2:$C$19,2,0)</f>
        <v>Chi phí thuê cửa hàng, văn phòng</v>
      </c>
      <c r="N399" s="6" t="s">
        <v>262</v>
      </c>
      <c r="O399" s="6" t="s">
        <v>215</v>
      </c>
      <c r="P399" s="6" t="b">
        <f t="shared" si="29"/>
        <v>0</v>
      </c>
      <c r="Q399" s="1">
        <v>2</v>
      </c>
      <c r="R399" s="4" t="str">
        <f>+VLOOKUP(M399,data1!$B$2:$C$19,2,0)</f>
        <v>CP07</v>
      </c>
      <c r="S399" s="8" t="s">
        <v>235</v>
      </c>
      <c r="T399" s="8" t="e">
        <f>VLOOKUP(L399,#REF!,3,0)</f>
        <v>#REF!</v>
      </c>
    </row>
    <row r="400" spans="1:20" ht="15.75" customHeight="1" x14ac:dyDescent="0.25">
      <c r="A400" s="66">
        <v>42490</v>
      </c>
      <c r="B400" s="67" t="s">
        <v>271</v>
      </c>
      <c r="C400" s="67" t="s">
        <v>75</v>
      </c>
      <c r="D400" s="68">
        <v>189597332.25</v>
      </c>
      <c r="E400" s="2">
        <v>0</v>
      </c>
      <c r="F400" s="12">
        <f t="shared" si="24"/>
        <v>189.59733224999999</v>
      </c>
      <c r="G400" s="8">
        <f t="shared" si="25"/>
        <v>4</v>
      </c>
      <c r="H400" s="8">
        <f t="shared" si="26"/>
        <v>2016</v>
      </c>
      <c r="I400" s="3" t="s">
        <v>17</v>
      </c>
      <c r="J400" s="6" t="str">
        <f t="shared" si="27"/>
        <v>6411</v>
      </c>
      <c r="K400" s="6" t="str">
        <f t="shared" si="28"/>
        <v>641</v>
      </c>
      <c r="L400" s="6" t="s">
        <v>255</v>
      </c>
      <c r="M400" s="4" t="str">
        <f>+VLOOKUP(J400,data1!$A$2:$C$19,2,0)</f>
        <v>Lương và thưởng</v>
      </c>
      <c r="N400" s="6" t="s">
        <v>262</v>
      </c>
      <c r="O400" s="6" t="s">
        <v>215</v>
      </c>
      <c r="P400" s="6" t="b">
        <f t="shared" si="29"/>
        <v>0</v>
      </c>
      <c r="Q400" s="1">
        <v>2</v>
      </c>
      <c r="R400" s="4" t="str">
        <f>+VLOOKUP(M400,data1!$B$2:$C$19,2,0)</f>
        <v>CP01</v>
      </c>
      <c r="S400" s="8" t="s">
        <v>235</v>
      </c>
      <c r="T400" s="8" t="e">
        <f>VLOOKUP(L400,#REF!,3,0)</f>
        <v>#REF!</v>
      </c>
    </row>
    <row r="401" spans="1:20" ht="15.75" customHeight="1" x14ac:dyDescent="0.25">
      <c r="A401" s="66">
        <v>42490</v>
      </c>
      <c r="B401" s="67" t="s">
        <v>272</v>
      </c>
      <c r="C401" s="67" t="s">
        <v>43</v>
      </c>
      <c r="D401" s="68">
        <v>130236750</v>
      </c>
      <c r="E401" s="2">
        <v>0</v>
      </c>
      <c r="F401" s="12">
        <f t="shared" si="24"/>
        <v>130.23675</v>
      </c>
      <c r="G401" s="8">
        <f t="shared" si="25"/>
        <v>4</v>
      </c>
      <c r="H401" s="8">
        <f t="shared" si="26"/>
        <v>2016</v>
      </c>
      <c r="I401" s="3" t="s">
        <v>173</v>
      </c>
      <c r="J401" s="6" t="str">
        <f t="shared" si="27"/>
        <v>6418</v>
      </c>
      <c r="K401" s="6" t="str">
        <f t="shared" si="28"/>
        <v>641</v>
      </c>
      <c r="L401" s="6" t="s">
        <v>254</v>
      </c>
      <c r="M401" s="4" t="str">
        <f>+VLOOKUP(J401,data1!$A$2:$C$19,2,0)</f>
        <v>Chi phí vận chuyển</v>
      </c>
      <c r="N401" s="6" t="s">
        <v>261</v>
      </c>
      <c r="O401" s="6" t="s">
        <v>215</v>
      </c>
      <c r="P401" s="6" t="b">
        <f t="shared" si="29"/>
        <v>0</v>
      </c>
      <c r="Q401" s="1">
        <v>2</v>
      </c>
      <c r="R401" s="4" t="str">
        <f>+VLOOKUP(M401,data1!$B$2:$C$19,2,0)</f>
        <v>CP08</v>
      </c>
      <c r="S401" s="8" t="s">
        <v>235</v>
      </c>
      <c r="T401" s="8" t="e">
        <f>VLOOKUP(L401,#REF!,3,0)</f>
        <v>#REF!</v>
      </c>
    </row>
    <row r="402" spans="1:20" ht="15.75" customHeight="1" x14ac:dyDescent="0.25">
      <c r="A402" s="66">
        <v>42490</v>
      </c>
      <c r="B402" s="67" t="s">
        <v>273</v>
      </c>
      <c r="C402" s="67" t="s">
        <v>41</v>
      </c>
      <c r="D402" s="68">
        <v>100345686.75</v>
      </c>
      <c r="E402" s="2">
        <v>0</v>
      </c>
      <c r="F402" s="12">
        <f t="shared" si="24"/>
        <v>100.34568675</v>
      </c>
      <c r="G402" s="8">
        <f t="shared" si="25"/>
        <v>4</v>
      </c>
      <c r="H402" s="8">
        <f t="shared" si="26"/>
        <v>2016</v>
      </c>
      <c r="I402" s="3" t="s">
        <v>20</v>
      </c>
      <c r="J402" s="6" t="str">
        <f t="shared" si="27"/>
        <v>6413</v>
      </c>
      <c r="K402" s="6" t="str">
        <f t="shared" si="28"/>
        <v>641</v>
      </c>
      <c r="L402" s="6" t="s">
        <v>255</v>
      </c>
      <c r="M402" s="4" t="str">
        <f>+VLOOKUP(J402,data1!$A$2:$C$19,2,0)</f>
        <v>Chi phí công cụ, dụng cụ</v>
      </c>
      <c r="N402" s="6" t="s">
        <v>262</v>
      </c>
      <c r="O402" s="6" t="s">
        <v>215</v>
      </c>
      <c r="P402" s="6" t="b">
        <f t="shared" si="29"/>
        <v>0</v>
      </c>
      <c r="Q402" s="1">
        <v>2</v>
      </c>
      <c r="R402" s="4" t="str">
        <f>+VLOOKUP(M402,data1!$B$2:$C$19,2,0)</f>
        <v>CP03</v>
      </c>
      <c r="S402" s="8" t="s">
        <v>235</v>
      </c>
      <c r="T402" s="8" t="e">
        <f>VLOOKUP(L402,#REF!,3,0)</f>
        <v>#REF!</v>
      </c>
    </row>
    <row r="403" spans="1:20" ht="15.75" customHeight="1" x14ac:dyDescent="0.25">
      <c r="A403" s="66">
        <v>42490</v>
      </c>
      <c r="B403" s="67" t="s">
        <v>273</v>
      </c>
      <c r="C403" s="67" t="s">
        <v>40</v>
      </c>
      <c r="D403" s="68">
        <v>73631270.25</v>
      </c>
      <c r="E403" s="2">
        <v>0</v>
      </c>
      <c r="F403" s="12">
        <f t="shared" si="24"/>
        <v>73.63127025</v>
      </c>
      <c r="G403" s="8">
        <f t="shared" si="25"/>
        <v>4</v>
      </c>
      <c r="H403" s="8">
        <f t="shared" si="26"/>
        <v>2016</v>
      </c>
      <c r="I403" s="3" t="s">
        <v>20</v>
      </c>
      <c r="J403" s="6" t="str">
        <f t="shared" si="27"/>
        <v>6413</v>
      </c>
      <c r="K403" s="6" t="str">
        <f t="shared" si="28"/>
        <v>641</v>
      </c>
      <c r="L403" s="6" t="s">
        <v>255</v>
      </c>
      <c r="M403" s="4" t="str">
        <f>+VLOOKUP(J403,data1!$A$2:$C$19,2,0)</f>
        <v>Chi phí công cụ, dụng cụ</v>
      </c>
      <c r="N403" s="6" t="s">
        <v>262</v>
      </c>
      <c r="O403" s="6" t="s">
        <v>215</v>
      </c>
      <c r="P403" s="6" t="b">
        <f t="shared" si="29"/>
        <v>0</v>
      </c>
      <c r="Q403" s="1">
        <v>2</v>
      </c>
      <c r="R403" s="4" t="str">
        <f>+VLOOKUP(M403,data1!$B$2:$C$19,2,0)</f>
        <v>CP03</v>
      </c>
      <c r="S403" s="8" t="s">
        <v>235</v>
      </c>
      <c r="T403" s="8" t="e">
        <f>VLOOKUP(L403,#REF!,3,0)</f>
        <v>#REF!</v>
      </c>
    </row>
    <row r="404" spans="1:20" ht="15.75" customHeight="1" x14ac:dyDescent="0.25">
      <c r="A404" s="66">
        <v>42490</v>
      </c>
      <c r="B404" s="67" t="s">
        <v>274</v>
      </c>
      <c r="C404" s="67" t="s">
        <v>30</v>
      </c>
      <c r="D404" s="68">
        <v>49500000</v>
      </c>
      <c r="E404" s="2">
        <v>0</v>
      </c>
      <c r="F404" s="12">
        <f t="shared" si="24"/>
        <v>49.5</v>
      </c>
      <c r="G404" s="8">
        <f t="shared" si="25"/>
        <v>4</v>
      </c>
      <c r="H404" s="8">
        <f t="shared" si="26"/>
        <v>2016</v>
      </c>
      <c r="I404" s="3" t="s">
        <v>62</v>
      </c>
      <c r="J404" s="6" t="str">
        <f t="shared" si="27"/>
        <v>6419</v>
      </c>
      <c r="K404" s="6" t="str">
        <f t="shared" si="28"/>
        <v>641</v>
      </c>
      <c r="L404" s="6" t="s">
        <v>255</v>
      </c>
      <c r="M404" s="4" t="str">
        <f>+VLOOKUP(J404,data1!$A$2:$C$19,2,0)</f>
        <v>Chi Phí dịch vụ mua ngoài</v>
      </c>
      <c r="N404" s="6" t="s">
        <v>262</v>
      </c>
      <c r="O404" s="6" t="s">
        <v>215</v>
      </c>
      <c r="P404" s="6" t="b">
        <f t="shared" si="29"/>
        <v>0</v>
      </c>
      <c r="Q404" s="1">
        <v>2</v>
      </c>
      <c r="R404" s="4" t="str">
        <f>+VLOOKUP(M404,data1!$B$2:$C$19,2,0)</f>
        <v>CP09</v>
      </c>
      <c r="S404" s="8" t="s">
        <v>235</v>
      </c>
      <c r="T404" s="8" t="e">
        <f>VLOOKUP(L404,#REF!,3,0)</f>
        <v>#REF!</v>
      </c>
    </row>
    <row r="405" spans="1:20" ht="15.75" customHeight="1" x14ac:dyDescent="0.25">
      <c r="A405" s="66">
        <v>42490</v>
      </c>
      <c r="B405" s="67" t="s">
        <v>275</v>
      </c>
      <c r="C405" s="67" t="s">
        <v>35</v>
      </c>
      <c r="D405" s="68">
        <v>44080906.5</v>
      </c>
      <c r="E405" s="2">
        <v>0</v>
      </c>
      <c r="F405" s="12">
        <f t="shared" si="24"/>
        <v>44.080906499999998</v>
      </c>
      <c r="G405" s="8">
        <f t="shared" si="25"/>
        <v>4</v>
      </c>
      <c r="H405" s="8">
        <f t="shared" si="26"/>
        <v>2016</v>
      </c>
      <c r="I405" s="3" t="s">
        <v>19</v>
      </c>
      <c r="J405" s="6" t="str">
        <f t="shared" si="27"/>
        <v>6413</v>
      </c>
      <c r="K405" s="6" t="str">
        <f t="shared" si="28"/>
        <v>641</v>
      </c>
      <c r="L405" s="6" t="s">
        <v>254</v>
      </c>
      <c r="M405" s="4" t="str">
        <f>+VLOOKUP(J405,data1!$A$2:$C$19,2,0)</f>
        <v>Chi phí công cụ, dụng cụ</v>
      </c>
      <c r="N405" s="6" t="s">
        <v>261</v>
      </c>
      <c r="O405" s="6" t="s">
        <v>215</v>
      </c>
      <c r="P405" s="6" t="b">
        <f t="shared" si="29"/>
        <v>0</v>
      </c>
      <c r="Q405" s="1">
        <v>2</v>
      </c>
      <c r="R405" s="4" t="str">
        <f>+VLOOKUP(M405,data1!$B$2:$C$19,2,0)</f>
        <v>CP03</v>
      </c>
      <c r="S405" s="8" t="s">
        <v>235</v>
      </c>
      <c r="T405" s="8" t="e">
        <f>VLOOKUP(L405,#REF!,3,0)</f>
        <v>#REF!</v>
      </c>
    </row>
    <row r="406" spans="1:20" ht="15.75" customHeight="1" x14ac:dyDescent="0.25">
      <c r="A406" s="66">
        <v>42490</v>
      </c>
      <c r="B406" s="67" t="s">
        <v>276</v>
      </c>
      <c r="C406" s="67" t="s">
        <v>33</v>
      </c>
      <c r="D406" s="68">
        <v>43308000</v>
      </c>
      <c r="E406" s="2">
        <v>0</v>
      </c>
      <c r="F406" s="12">
        <f t="shared" si="24"/>
        <v>43.308</v>
      </c>
      <c r="G406" s="8">
        <f t="shared" si="25"/>
        <v>4</v>
      </c>
      <c r="H406" s="8">
        <f t="shared" si="26"/>
        <v>2016</v>
      </c>
      <c r="I406" s="3" t="s">
        <v>61</v>
      </c>
      <c r="J406" s="6" t="str">
        <f t="shared" si="27"/>
        <v>6419</v>
      </c>
      <c r="K406" s="6" t="str">
        <f t="shared" si="28"/>
        <v>641</v>
      </c>
      <c r="L406" s="6" t="s">
        <v>254</v>
      </c>
      <c r="M406" s="4" t="str">
        <f>+VLOOKUP(J406,data1!$A$2:$C$19,2,0)</f>
        <v>Chi Phí dịch vụ mua ngoài</v>
      </c>
      <c r="N406" s="6" t="s">
        <v>261</v>
      </c>
      <c r="O406" s="6" t="s">
        <v>215</v>
      </c>
      <c r="P406" s="6" t="b">
        <f t="shared" si="29"/>
        <v>0</v>
      </c>
      <c r="Q406" s="1">
        <v>2</v>
      </c>
      <c r="R406" s="4" t="str">
        <f>+VLOOKUP(M406,data1!$B$2:$C$19,2,0)</f>
        <v>CP09</v>
      </c>
      <c r="S406" s="8" t="s">
        <v>235</v>
      </c>
      <c r="T406" s="8" t="e">
        <f>VLOOKUP(L406,#REF!,3,0)</f>
        <v>#REF!</v>
      </c>
    </row>
    <row r="407" spans="1:20" ht="15.75" customHeight="1" x14ac:dyDescent="0.25">
      <c r="A407" s="66">
        <v>42490</v>
      </c>
      <c r="B407" s="67" t="s">
        <v>275</v>
      </c>
      <c r="C407" s="67" t="s">
        <v>26</v>
      </c>
      <c r="D407" s="68">
        <v>37176782.894999996</v>
      </c>
      <c r="E407" s="2">
        <v>0</v>
      </c>
      <c r="F407" s="12">
        <f t="shared" si="24"/>
        <v>37.176782894999995</v>
      </c>
      <c r="G407" s="8">
        <f t="shared" si="25"/>
        <v>4</v>
      </c>
      <c r="H407" s="8">
        <f t="shared" si="26"/>
        <v>2016</v>
      </c>
      <c r="I407" s="3" t="s">
        <v>19</v>
      </c>
      <c r="J407" s="6" t="str">
        <f t="shared" si="27"/>
        <v>6413</v>
      </c>
      <c r="K407" s="6" t="str">
        <f t="shared" si="28"/>
        <v>641</v>
      </c>
      <c r="L407" s="6" t="s">
        <v>254</v>
      </c>
      <c r="M407" s="4" t="str">
        <f>+VLOOKUP(J407,data1!$A$2:$C$19,2,0)</f>
        <v>Chi phí công cụ, dụng cụ</v>
      </c>
      <c r="N407" s="6" t="s">
        <v>261</v>
      </c>
      <c r="O407" s="6" t="s">
        <v>215</v>
      </c>
      <c r="P407" s="6" t="b">
        <f t="shared" si="29"/>
        <v>0</v>
      </c>
      <c r="Q407" s="1">
        <v>2</v>
      </c>
      <c r="R407" s="4" t="str">
        <f>+VLOOKUP(M407,data1!$B$2:$C$19,2,0)</f>
        <v>CP03</v>
      </c>
      <c r="S407" s="8" t="s">
        <v>235</v>
      </c>
      <c r="T407" s="8" t="e">
        <f>VLOOKUP(L407,#REF!,3,0)</f>
        <v>#REF!</v>
      </c>
    </row>
    <row r="408" spans="1:20" ht="15.75" customHeight="1" x14ac:dyDescent="0.25">
      <c r="A408" s="66">
        <v>42490</v>
      </c>
      <c r="B408" s="67" t="s">
        <v>274</v>
      </c>
      <c r="C408" s="67" t="s">
        <v>31</v>
      </c>
      <c r="D408" s="68">
        <v>36348750</v>
      </c>
      <c r="E408" s="2">
        <v>0</v>
      </c>
      <c r="F408" s="12">
        <f t="shared" si="24"/>
        <v>36.348750000000003</v>
      </c>
      <c r="G408" s="8">
        <f t="shared" si="25"/>
        <v>4</v>
      </c>
      <c r="H408" s="8">
        <f t="shared" si="26"/>
        <v>2016</v>
      </c>
      <c r="I408" s="3" t="s">
        <v>62</v>
      </c>
      <c r="J408" s="6" t="str">
        <f t="shared" si="27"/>
        <v>6419</v>
      </c>
      <c r="K408" s="6" t="str">
        <f t="shared" si="28"/>
        <v>641</v>
      </c>
      <c r="L408" s="6" t="s">
        <v>255</v>
      </c>
      <c r="M408" s="4" t="str">
        <f>+VLOOKUP(J408,data1!$A$2:$C$19,2,0)</f>
        <v>Chi Phí dịch vụ mua ngoài</v>
      </c>
      <c r="N408" s="6" t="s">
        <v>262</v>
      </c>
      <c r="O408" s="6" t="s">
        <v>215</v>
      </c>
      <c r="P408" s="6" t="b">
        <f t="shared" si="29"/>
        <v>0</v>
      </c>
      <c r="Q408" s="1">
        <v>2</v>
      </c>
      <c r="R408" s="4" t="str">
        <f>+VLOOKUP(M408,data1!$B$2:$C$19,2,0)</f>
        <v>CP09</v>
      </c>
      <c r="S408" s="8" t="s">
        <v>235</v>
      </c>
      <c r="T408" s="8" t="e">
        <f>VLOOKUP(L408,#REF!,3,0)</f>
        <v>#REF!</v>
      </c>
    </row>
    <row r="409" spans="1:20" ht="25.5" customHeight="1" x14ac:dyDescent="0.25">
      <c r="A409" s="66">
        <v>42490</v>
      </c>
      <c r="B409" s="67" t="s">
        <v>275</v>
      </c>
      <c r="C409" s="67" t="s">
        <v>36</v>
      </c>
      <c r="D409" s="68">
        <v>26080278.75</v>
      </c>
      <c r="E409" s="2">
        <v>0</v>
      </c>
      <c r="F409" s="12">
        <f t="shared" si="24"/>
        <v>26.080278750000002</v>
      </c>
      <c r="G409" s="8">
        <f t="shared" si="25"/>
        <v>4</v>
      </c>
      <c r="H409" s="8">
        <f t="shared" si="26"/>
        <v>2016</v>
      </c>
      <c r="I409" s="3" t="s">
        <v>19</v>
      </c>
      <c r="J409" s="6" t="str">
        <f t="shared" si="27"/>
        <v>6413</v>
      </c>
      <c r="K409" s="6" t="str">
        <f t="shared" si="28"/>
        <v>641</v>
      </c>
      <c r="L409" s="6" t="s">
        <v>254</v>
      </c>
      <c r="M409" s="4" t="str">
        <f>+VLOOKUP(J409,data1!$A$2:$C$19,2,0)</f>
        <v>Chi phí công cụ, dụng cụ</v>
      </c>
      <c r="N409" s="6" t="s">
        <v>261</v>
      </c>
      <c r="O409" s="6" t="s">
        <v>215</v>
      </c>
      <c r="P409" s="6" t="b">
        <f t="shared" si="29"/>
        <v>0</v>
      </c>
      <c r="Q409" s="1">
        <v>2</v>
      </c>
      <c r="R409" s="4" t="str">
        <f>+VLOOKUP(M409,data1!$B$2:$C$19,2,0)</f>
        <v>CP03</v>
      </c>
      <c r="S409" s="8" t="s">
        <v>235</v>
      </c>
      <c r="T409" s="8" t="e">
        <f>VLOOKUP(L409,#REF!,3,0)</f>
        <v>#REF!</v>
      </c>
    </row>
    <row r="410" spans="1:20" ht="25.5" customHeight="1" x14ac:dyDescent="0.25">
      <c r="A410" s="66">
        <v>42490</v>
      </c>
      <c r="B410" s="67" t="s">
        <v>274</v>
      </c>
      <c r="C410" s="67" t="s">
        <v>32</v>
      </c>
      <c r="D410" s="68">
        <v>25280109</v>
      </c>
      <c r="E410" s="2">
        <v>0</v>
      </c>
      <c r="F410" s="12">
        <f t="shared" si="24"/>
        <v>25.280108999999999</v>
      </c>
      <c r="G410" s="8">
        <f t="shared" si="25"/>
        <v>4</v>
      </c>
      <c r="H410" s="8">
        <f t="shared" si="26"/>
        <v>2016</v>
      </c>
      <c r="I410" s="3" t="s">
        <v>62</v>
      </c>
      <c r="J410" s="6" t="str">
        <f t="shared" si="27"/>
        <v>6419</v>
      </c>
      <c r="K410" s="6" t="str">
        <f t="shared" si="28"/>
        <v>641</v>
      </c>
      <c r="L410" s="6" t="s">
        <v>255</v>
      </c>
      <c r="M410" s="4" t="str">
        <f>+VLOOKUP(J410,data1!$A$2:$C$19,2,0)</f>
        <v>Chi Phí dịch vụ mua ngoài</v>
      </c>
      <c r="N410" s="6" t="s">
        <v>262</v>
      </c>
      <c r="O410" s="6" t="s">
        <v>215</v>
      </c>
      <c r="P410" s="6" t="b">
        <f t="shared" si="29"/>
        <v>0</v>
      </c>
      <c r="Q410" s="1">
        <v>2</v>
      </c>
      <c r="R410" s="4" t="str">
        <f>+VLOOKUP(M410,data1!$B$2:$C$19,2,0)</f>
        <v>CP09</v>
      </c>
      <c r="S410" s="8" t="s">
        <v>235</v>
      </c>
      <c r="T410" s="8" t="e">
        <f>VLOOKUP(L410,#REF!,3,0)</f>
        <v>#REF!</v>
      </c>
    </row>
    <row r="411" spans="1:20" ht="15.75" customHeight="1" x14ac:dyDescent="0.25">
      <c r="A411" s="66">
        <v>42490</v>
      </c>
      <c r="B411" s="67" t="s">
        <v>277</v>
      </c>
      <c r="C411" s="67" t="s">
        <v>54</v>
      </c>
      <c r="D411" s="68">
        <v>24403500</v>
      </c>
      <c r="E411" s="2">
        <v>0</v>
      </c>
      <c r="F411" s="12">
        <f t="shared" si="24"/>
        <v>24.403500000000001</v>
      </c>
      <c r="G411" s="8">
        <f t="shared" si="25"/>
        <v>4</v>
      </c>
      <c r="H411" s="8">
        <f t="shared" si="26"/>
        <v>2016</v>
      </c>
      <c r="I411" s="3" t="s">
        <v>172</v>
      </c>
      <c r="J411" s="6" t="str">
        <f t="shared" si="27"/>
        <v>6416</v>
      </c>
      <c r="K411" s="6" t="str">
        <f t="shared" si="28"/>
        <v>641</v>
      </c>
      <c r="L411" s="6" t="s">
        <v>254</v>
      </c>
      <c r="M411" s="4" t="str">
        <f>+VLOOKUP(J411,data1!$A$2:$C$19,2,0)</f>
        <v>Chi phí điện, nước, điện thoại, Internet...</v>
      </c>
      <c r="N411" s="6" t="s">
        <v>261</v>
      </c>
      <c r="O411" s="6" t="s">
        <v>215</v>
      </c>
      <c r="P411" s="6" t="b">
        <f t="shared" si="29"/>
        <v>0</v>
      </c>
      <c r="Q411" s="1">
        <v>2</v>
      </c>
      <c r="R411" s="4" t="str">
        <f>+VLOOKUP(M411,data1!$B$2:$C$19,2,0)</f>
        <v>CP06</v>
      </c>
      <c r="S411" s="8" t="s">
        <v>235</v>
      </c>
      <c r="T411" s="8" t="e">
        <f>VLOOKUP(L411,#REF!,3,0)</f>
        <v>#REF!</v>
      </c>
    </row>
    <row r="412" spans="1:20" ht="15.75" customHeight="1" x14ac:dyDescent="0.25">
      <c r="A412" s="66">
        <v>42490</v>
      </c>
      <c r="B412" s="67" t="s">
        <v>278</v>
      </c>
      <c r="C412" s="67" t="s">
        <v>31</v>
      </c>
      <c r="D412" s="68">
        <v>21066750</v>
      </c>
      <c r="E412" s="2">
        <v>0</v>
      </c>
      <c r="F412" s="12">
        <f t="shared" si="24"/>
        <v>21.066749999999999</v>
      </c>
      <c r="G412" s="8">
        <f t="shared" si="25"/>
        <v>4</v>
      </c>
      <c r="H412" s="8">
        <f t="shared" si="26"/>
        <v>2016</v>
      </c>
      <c r="I412" s="3" t="s">
        <v>125</v>
      </c>
      <c r="J412" s="6" t="str">
        <f t="shared" si="27"/>
        <v>6416</v>
      </c>
      <c r="K412" s="6" t="str">
        <f t="shared" si="28"/>
        <v>641</v>
      </c>
      <c r="L412" s="6" t="s">
        <v>255</v>
      </c>
      <c r="M412" s="4" t="str">
        <f>+VLOOKUP(J412,data1!$A$2:$C$19,2,0)</f>
        <v>Chi phí điện, nước, điện thoại, Internet...</v>
      </c>
      <c r="N412" s="6" t="s">
        <v>262</v>
      </c>
      <c r="O412" s="6" t="s">
        <v>215</v>
      </c>
      <c r="P412" s="6" t="b">
        <f t="shared" si="29"/>
        <v>0</v>
      </c>
      <c r="Q412" s="1">
        <v>2</v>
      </c>
      <c r="R412" s="4" t="str">
        <f>+VLOOKUP(M412,data1!$B$2:$C$19,2,0)</f>
        <v>CP06</v>
      </c>
      <c r="S412" s="8" t="s">
        <v>235</v>
      </c>
      <c r="T412" s="8" t="e">
        <f>VLOOKUP(L412,#REF!,3,0)</f>
        <v>#REF!</v>
      </c>
    </row>
    <row r="413" spans="1:20" ht="25.5" customHeight="1" x14ac:dyDescent="0.25">
      <c r="A413" s="66">
        <v>42490</v>
      </c>
      <c r="B413" s="67" t="s">
        <v>279</v>
      </c>
      <c r="C413" s="67" t="s">
        <v>31</v>
      </c>
      <c r="D413" s="68">
        <v>7875000</v>
      </c>
      <c r="E413" s="2">
        <v>0</v>
      </c>
      <c r="F413" s="12">
        <f t="shared" si="24"/>
        <v>7.875</v>
      </c>
      <c r="G413" s="8">
        <f t="shared" si="25"/>
        <v>4</v>
      </c>
      <c r="H413" s="8">
        <f t="shared" si="26"/>
        <v>2016</v>
      </c>
      <c r="I413" s="3" t="s">
        <v>18</v>
      </c>
      <c r="J413" s="6" t="str">
        <f t="shared" si="27"/>
        <v>6412</v>
      </c>
      <c r="K413" s="6" t="str">
        <f t="shared" si="28"/>
        <v>641</v>
      </c>
      <c r="L413" s="6" t="s">
        <v>255</v>
      </c>
      <c r="M413" s="4" t="str">
        <f>+VLOOKUP(J413,data1!$A$2:$C$19,2,0)</f>
        <v>Chi phí nguyên vật liệu, bao bì</v>
      </c>
      <c r="N413" s="6" t="s">
        <v>262</v>
      </c>
      <c r="O413" s="6" t="s">
        <v>215</v>
      </c>
      <c r="P413" s="6" t="b">
        <f t="shared" si="29"/>
        <v>0</v>
      </c>
      <c r="Q413" s="1">
        <v>2</v>
      </c>
      <c r="R413" s="4" t="str">
        <f>+VLOOKUP(M413,data1!$B$2:$C$19,2,0)</f>
        <v>CP02</v>
      </c>
      <c r="S413" s="8" t="s">
        <v>235</v>
      </c>
      <c r="T413" s="8" t="e">
        <f>VLOOKUP(L413,#REF!,3,0)</f>
        <v>#REF!</v>
      </c>
    </row>
    <row r="414" spans="1:20" ht="15.75" customHeight="1" x14ac:dyDescent="0.25">
      <c r="A414" s="66">
        <v>42490</v>
      </c>
      <c r="B414" s="67" t="s">
        <v>276</v>
      </c>
      <c r="C414" s="67" t="s">
        <v>54</v>
      </c>
      <c r="D414" s="68">
        <v>7080750</v>
      </c>
      <c r="E414" s="2">
        <v>0</v>
      </c>
      <c r="F414" s="12">
        <f t="shared" si="24"/>
        <v>7.0807500000000001</v>
      </c>
      <c r="G414" s="8">
        <f t="shared" si="25"/>
        <v>4</v>
      </c>
      <c r="H414" s="8">
        <f t="shared" si="26"/>
        <v>2016</v>
      </c>
      <c r="I414" s="3" t="s">
        <v>61</v>
      </c>
      <c r="J414" s="6" t="str">
        <f t="shared" si="27"/>
        <v>6419</v>
      </c>
      <c r="K414" s="6" t="str">
        <f t="shared" si="28"/>
        <v>641</v>
      </c>
      <c r="L414" s="6" t="s">
        <v>254</v>
      </c>
      <c r="M414" s="4" t="str">
        <f>+VLOOKUP(J414,data1!$A$2:$C$19,2,0)</f>
        <v>Chi Phí dịch vụ mua ngoài</v>
      </c>
      <c r="N414" s="6" t="s">
        <v>261</v>
      </c>
      <c r="O414" s="6" t="s">
        <v>215</v>
      </c>
      <c r="P414" s="6" t="b">
        <f t="shared" si="29"/>
        <v>0</v>
      </c>
      <c r="Q414" s="1">
        <v>2</v>
      </c>
      <c r="R414" s="4" t="str">
        <f>+VLOOKUP(M414,data1!$B$2:$C$19,2,0)</f>
        <v>CP09</v>
      </c>
      <c r="S414" s="8" t="s">
        <v>235</v>
      </c>
      <c r="T414" s="8" t="e">
        <f>VLOOKUP(L414,#REF!,3,0)</f>
        <v>#REF!</v>
      </c>
    </row>
    <row r="415" spans="1:20" ht="15.75" customHeight="1" x14ac:dyDescent="0.25">
      <c r="A415" s="66">
        <v>42490</v>
      </c>
      <c r="B415" s="67" t="s">
        <v>276</v>
      </c>
      <c r="C415" s="67" t="s">
        <v>68</v>
      </c>
      <c r="D415" s="68">
        <v>3448053</v>
      </c>
      <c r="E415" s="2">
        <v>0</v>
      </c>
      <c r="F415" s="12">
        <f t="shared" si="24"/>
        <v>3.4480529999999998</v>
      </c>
      <c r="G415" s="8">
        <f t="shared" si="25"/>
        <v>4</v>
      </c>
      <c r="H415" s="8">
        <f t="shared" si="26"/>
        <v>2016</v>
      </c>
      <c r="I415" s="3" t="s">
        <v>61</v>
      </c>
      <c r="J415" s="6" t="str">
        <f t="shared" si="27"/>
        <v>6419</v>
      </c>
      <c r="K415" s="6" t="str">
        <f t="shared" si="28"/>
        <v>641</v>
      </c>
      <c r="L415" s="6" t="s">
        <v>254</v>
      </c>
      <c r="M415" s="4" t="str">
        <f>+VLOOKUP(J415,data1!$A$2:$C$19,2,0)</f>
        <v>Chi Phí dịch vụ mua ngoài</v>
      </c>
      <c r="N415" s="6" t="s">
        <v>261</v>
      </c>
      <c r="O415" s="6" t="s">
        <v>215</v>
      </c>
      <c r="P415" s="6" t="b">
        <f t="shared" si="29"/>
        <v>0</v>
      </c>
      <c r="Q415" s="1">
        <v>2</v>
      </c>
      <c r="R415" s="4" t="str">
        <f>+VLOOKUP(M415,data1!$B$2:$C$19,2,0)</f>
        <v>CP09</v>
      </c>
      <c r="S415" s="8" t="s">
        <v>235</v>
      </c>
      <c r="T415" s="8" t="e">
        <f>VLOOKUP(L415,#REF!,3,0)</f>
        <v>#REF!</v>
      </c>
    </row>
    <row r="416" spans="1:20" ht="15.75" customHeight="1" x14ac:dyDescent="0.25">
      <c r="A416" s="66">
        <v>42490</v>
      </c>
      <c r="B416" s="67" t="s">
        <v>277</v>
      </c>
      <c r="C416" s="67" t="s">
        <v>33</v>
      </c>
      <c r="D416" s="68">
        <v>1633500</v>
      </c>
      <c r="E416" s="2">
        <v>0</v>
      </c>
      <c r="F416" s="12">
        <f t="shared" si="24"/>
        <v>1.6335</v>
      </c>
      <c r="G416" s="8">
        <f t="shared" si="25"/>
        <v>4</v>
      </c>
      <c r="H416" s="8">
        <f t="shared" si="26"/>
        <v>2016</v>
      </c>
      <c r="I416" s="3" t="s">
        <v>172</v>
      </c>
      <c r="J416" s="6" t="str">
        <f t="shared" si="27"/>
        <v>6416</v>
      </c>
      <c r="K416" s="6" t="str">
        <f t="shared" si="28"/>
        <v>641</v>
      </c>
      <c r="L416" s="6" t="s">
        <v>254</v>
      </c>
      <c r="M416" s="4" t="str">
        <f>+VLOOKUP(J416,data1!$A$2:$C$19,2,0)</f>
        <v>Chi phí điện, nước, điện thoại, Internet...</v>
      </c>
      <c r="N416" s="6" t="s">
        <v>261</v>
      </c>
      <c r="O416" s="6" t="s">
        <v>215</v>
      </c>
      <c r="P416" s="6" t="b">
        <f t="shared" si="29"/>
        <v>0</v>
      </c>
      <c r="Q416" s="1">
        <v>2</v>
      </c>
      <c r="R416" s="4" t="str">
        <f>+VLOOKUP(M416,data1!$B$2:$C$19,2,0)</f>
        <v>CP06</v>
      </c>
      <c r="S416" s="8" t="s">
        <v>235</v>
      </c>
      <c r="T416" s="8" t="e">
        <f>VLOOKUP(L416,#REF!,3,0)</f>
        <v>#REF!</v>
      </c>
    </row>
    <row r="417" spans="1:20" ht="15.75" customHeight="1" x14ac:dyDescent="0.25">
      <c r="A417" s="66">
        <v>42521</v>
      </c>
      <c r="B417" s="67" t="s">
        <v>268</v>
      </c>
      <c r="C417" s="67" t="s">
        <v>36</v>
      </c>
      <c r="D417" s="68">
        <v>305624999.25</v>
      </c>
      <c r="E417" s="2">
        <v>0</v>
      </c>
      <c r="F417" s="12">
        <f t="shared" si="24"/>
        <v>305.62499924999997</v>
      </c>
      <c r="G417" s="8">
        <f t="shared" si="25"/>
        <v>5</v>
      </c>
      <c r="H417" s="8">
        <f t="shared" si="26"/>
        <v>2016</v>
      </c>
      <c r="I417" s="3" t="s">
        <v>53</v>
      </c>
      <c r="J417" s="6" t="str">
        <f t="shared" si="27"/>
        <v>6417</v>
      </c>
      <c r="K417" s="6" t="str">
        <f t="shared" si="28"/>
        <v>641</v>
      </c>
      <c r="L417" s="6" t="s">
        <v>254</v>
      </c>
      <c r="M417" s="4" t="str">
        <f>+VLOOKUP(J417,data1!$A$2:$C$19,2,0)</f>
        <v>Chi phí thuê cửa hàng, văn phòng</v>
      </c>
      <c r="N417" s="6" t="s">
        <v>261</v>
      </c>
      <c r="O417" s="6" t="s">
        <v>215</v>
      </c>
      <c r="P417" s="6" t="b">
        <f t="shared" si="29"/>
        <v>0</v>
      </c>
      <c r="Q417" s="1">
        <v>2</v>
      </c>
      <c r="R417" s="4" t="str">
        <f>+VLOOKUP(M417,data1!$B$2:$C$19,2,0)</f>
        <v>CP07</v>
      </c>
      <c r="S417" s="8" t="s">
        <v>235</v>
      </c>
      <c r="T417" s="8" t="e">
        <f>VLOOKUP(L417,#REF!,3,0)</f>
        <v>#REF!</v>
      </c>
    </row>
    <row r="418" spans="1:20" ht="15.75" customHeight="1" x14ac:dyDescent="0.25">
      <c r="A418" s="66">
        <v>42521</v>
      </c>
      <c r="B418" s="67" t="s">
        <v>270</v>
      </c>
      <c r="C418" s="67" t="s">
        <v>41</v>
      </c>
      <c r="D418" s="68">
        <v>211207500</v>
      </c>
      <c r="E418" s="2">
        <v>0</v>
      </c>
      <c r="F418" s="12">
        <f t="shared" si="24"/>
        <v>211.20750000000001</v>
      </c>
      <c r="G418" s="8">
        <f t="shared" si="25"/>
        <v>5</v>
      </c>
      <c r="H418" s="8">
        <f t="shared" si="26"/>
        <v>2016</v>
      </c>
      <c r="I418" s="3" t="s">
        <v>21</v>
      </c>
      <c r="J418" s="6" t="str">
        <f t="shared" si="27"/>
        <v>6417</v>
      </c>
      <c r="K418" s="6" t="str">
        <f t="shared" si="28"/>
        <v>641</v>
      </c>
      <c r="L418" s="6" t="s">
        <v>255</v>
      </c>
      <c r="M418" s="4" t="str">
        <f>+VLOOKUP(J418,data1!$A$2:$C$19,2,0)</f>
        <v>Chi phí thuê cửa hàng, văn phòng</v>
      </c>
      <c r="N418" s="6" t="s">
        <v>262</v>
      </c>
      <c r="O418" s="6" t="s">
        <v>215</v>
      </c>
      <c r="P418" s="6" t="b">
        <f t="shared" si="29"/>
        <v>0</v>
      </c>
      <c r="Q418" s="1">
        <v>2</v>
      </c>
      <c r="R418" s="4" t="str">
        <f>+VLOOKUP(M418,data1!$B$2:$C$19,2,0)</f>
        <v>CP07</v>
      </c>
      <c r="S418" s="8" t="s">
        <v>235</v>
      </c>
      <c r="T418" s="8" t="e">
        <f>VLOOKUP(L418,#REF!,3,0)</f>
        <v>#REF!</v>
      </c>
    </row>
    <row r="419" spans="1:20" ht="15.75" customHeight="1" x14ac:dyDescent="0.25">
      <c r="A419" s="66">
        <v>42521</v>
      </c>
      <c r="B419" s="67" t="s">
        <v>269</v>
      </c>
      <c r="C419" s="67" t="s">
        <v>72</v>
      </c>
      <c r="D419" s="68">
        <v>178115949</v>
      </c>
      <c r="E419" s="2">
        <v>0</v>
      </c>
      <c r="F419" s="12">
        <f t="shared" si="24"/>
        <v>178.115949</v>
      </c>
      <c r="G419" s="8">
        <f t="shared" si="25"/>
        <v>5</v>
      </c>
      <c r="H419" s="8">
        <f t="shared" si="26"/>
        <v>2016</v>
      </c>
      <c r="I419" s="3" t="s">
        <v>11</v>
      </c>
      <c r="J419" s="6" t="str">
        <f t="shared" si="27"/>
        <v>6411</v>
      </c>
      <c r="K419" s="6" t="str">
        <f t="shared" si="28"/>
        <v>641</v>
      </c>
      <c r="L419" s="6" t="s">
        <v>254</v>
      </c>
      <c r="M419" s="4" t="str">
        <f>+VLOOKUP(J419,data1!$A$2:$C$19,2,0)</f>
        <v>Lương và thưởng</v>
      </c>
      <c r="N419" s="6" t="s">
        <v>261</v>
      </c>
      <c r="O419" s="6" t="s">
        <v>215</v>
      </c>
      <c r="P419" s="6" t="b">
        <f t="shared" si="29"/>
        <v>0</v>
      </c>
      <c r="Q419" s="1">
        <v>2</v>
      </c>
      <c r="R419" s="4" t="str">
        <f>+VLOOKUP(M419,data1!$B$2:$C$19,2,0)</f>
        <v>CP01</v>
      </c>
      <c r="S419" s="8" t="s">
        <v>235</v>
      </c>
      <c r="T419" s="8" t="e">
        <f>VLOOKUP(L419,#REF!,3,0)</f>
        <v>#REF!</v>
      </c>
    </row>
    <row r="420" spans="1:20" ht="15.75" customHeight="1" x14ac:dyDescent="0.25">
      <c r="A420" s="66">
        <v>42521</v>
      </c>
      <c r="B420" s="67" t="s">
        <v>271</v>
      </c>
      <c r="C420" s="67" t="s">
        <v>75</v>
      </c>
      <c r="D420" s="68">
        <v>135481806</v>
      </c>
      <c r="E420" s="2">
        <v>0</v>
      </c>
      <c r="F420" s="12">
        <f t="shared" si="24"/>
        <v>135.48180600000001</v>
      </c>
      <c r="G420" s="8">
        <f t="shared" si="25"/>
        <v>5</v>
      </c>
      <c r="H420" s="8">
        <f t="shared" si="26"/>
        <v>2016</v>
      </c>
      <c r="I420" s="3" t="s">
        <v>17</v>
      </c>
      <c r="J420" s="6" t="str">
        <f t="shared" si="27"/>
        <v>6411</v>
      </c>
      <c r="K420" s="6" t="str">
        <f t="shared" si="28"/>
        <v>641</v>
      </c>
      <c r="L420" s="6" t="s">
        <v>255</v>
      </c>
      <c r="M420" s="4" t="str">
        <f>+VLOOKUP(J420,data1!$A$2:$C$19,2,0)</f>
        <v>Lương và thưởng</v>
      </c>
      <c r="N420" s="6" t="s">
        <v>262</v>
      </c>
      <c r="O420" s="6" t="s">
        <v>215</v>
      </c>
      <c r="P420" s="6" t="b">
        <f t="shared" si="29"/>
        <v>0</v>
      </c>
      <c r="Q420" s="1">
        <v>2</v>
      </c>
      <c r="R420" s="4" t="str">
        <f>+VLOOKUP(M420,data1!$B$2:$C$19,2,0)</f>
        <v>CP01</v>
      </c>
      <c r="S420" s="8" t="s">
        <v>235</v>
      </c>
      <c r="T420" s="8" t="e">
        <f>VLOOKUP(L420,#REF!,3,0)</f>
        <v>#REF!</v>
      </c>
    </row>
    <row r="421" spans="1:20" ht="15.75" customHeight="1" x14ac:dyDescent="0.25">
      <c r="A421" s="66">
        <v>42521</v>
      </c>
      <c r="B421" s="67" t="s">
        <v>273</v>
      </c>
      <c r="C421" s="67" t="s">
        <v>41</v>
      </c>
      <c r="D421" s="68">
        <v>100345686.75</v>
      </c>
      <c r="E421" s="2">
        <v>0</v>
      </c>
      <c r="F421" s="12">
        <f t="shared" si="24"/>
        <v>100.34568675</v>
      </c>
      <c r="G421" s="8">
        <f t="shared" si="25"/>
        <v>5</v>
      </c>
      <c r="H421" s="8">
        <f t="shared" si="26"/>
        <v>2016</v>
      </c>
      <c r="I421" s="3" t="s">
        <v>20</v>
      </c>
      <c r="J421" s="6" t="str">
        <f t="shared" si="27"/>
        <v>6413</v>
      </c>
      <c r="K421" s="6" t="str">
        <f t="shared" si="28"/>
        <v>641</v>
      </c>
      <c r="L421" s="6" t="s">
        <v>255</v>
      </c>
      <c r="M421" s="4" t="str">
        <f>+VLOOKUP(J421,data1!$A$2:$C$19,2,0)</f>
        <v>Chi phí công cụ, dụng cụ</v>
      </c>
      <c r="N421" s="6" t="s">
        <v>262</v>
      </c>
      <c r="O421" s="6" t="s">
        <v>215</v>
      </c>
      <c r="P421" s="6" t="b">
        <f t="shared" si="29"/>
        <v>0</v>
      </c>
      <c r="Q421" s="1">
        <v>2</v>
      </c>
      <c r="R421" s="4" t="str">
        <f>+VLOOKUP(M421,data1!$B$2:$C$19,2,0)</f>
        <v>CP03</v>
      </c>
      <c r="S421" s="8" t="s">
        <v>235</v>
      </c>
      <c r="T421" s="8" t="e">
        <f>VLOOKUP(L421,#REF!,3,0)</f>
        <v>#REF!</v>
      </c>
    </row>
    <row r="422" spans="1:20" ht="15.75" customHeight="1" x14ac:dyDescent="0.25">
      <c r="A422" s="66">
        <v>42521</v>
      </c>
      <c r="B422" s="67" t="s">
        <v>268</v>
      </c>
      <c r="C422" s="67" t="s">
        <v>43</v>
      </c>
      <c r="D422" s="68">
        <v>91807499.25</v>
      </c>
      <c r="E422" s="2">
        <v>0</v>
      </c>
      <c r="F422" s="12">
        <f t="shared" si="24"/>
        <v>91.807499250000006</v>
      </c>
      <c r="G422" s="8">
        <f t="shared" si="25"/>
        <v>5</v>
      </c>
      <c r="H422" s="8">
        <f t="shared" si="26"/>
        <v>2016</v>
      </c>
      <c r="I422" s="3" t="s">
        <v>53</v>
      </c>
      <c r="J422" s="6" t="str">
        <f t="shared" si="27"/>
        <v>6417</v>
      </c>
      <c r="K422" s="6" t="str">
        <f t="shared" si="28"/>
        <v>641</v>
      </c>
      <c r="L422" s="6" t="s">
        <v>254</v>
      </c>
      <c r="M422" s="4" t="str">
        <f>+VLOOKUP(J422,data1!$A$2:$C$19,2,0)</f>
        <v>Chi phí thuê cửa hàng, văn phòng</v>
      </c>
      <c r="N422" s="6" t="s">
        <v>261</v>
      </c>
      <c r="O422" s="6" t="s">
        <v>215</v>
      </c>
      <c r="P422" s="6" t="b">
        <f t="shared" si="29"/>
        <v>0</v>
      </c>
      <c r="Q422" s="1">
        <v>2</v>
      </c>
      <c r="R422" s="4" t="str">
        <f>+VLOOKUP(M422,data1!$B$2:$C$19,2,0)</f>
        <v>CP07</v>
      </c>
      <c r="S422" s="8" t="s">
        <v>235</v>
      </c>
      <c r="T422" s="8" t="e">
        <f>VLOOKUP(L422,#REF!,3,0)</f>
        <v>#REF!</v>
      </c>
    </row>
    <row r="423" spans="1:20" ht="15.75" customHeight="1" x14ac:dyDescent="0.25">
      <c r="A423" s="66">
        <v>42521</v>
      </c>
      <c r="B423" s="67" t="s">
        <v>273</v>
      </c>
      <c r="C423" s="67" t="s">
        <v>40</v>
      </c>
      <c r="D423" s="68">
        <v>74935332</v>
      </c>
      <c r="E423" s="2">
        <v>0</v>
      </c>
      <c r="F423" s="12">
        <f t="shared" ref="F423:F486" si="35">D423/1000000</f>
        <v>74.935332000000002</v>
      </c>
      <c r="G423" s="8">
        <f t="shared" ref="G423:G486" si="36">MONTH(A423)</f>
        <v>5</v>
      </c>
      <c r="H423" s="8">
        <f t="shared" ref="H423:H486" si="37">YEAR(A423)</f>
        <v>2016</v>
      </c>
      <c r="I423" s="3" t="s">
        <v>20</v>
      </c>
      <c r="J423" s="6" t="str">
        <f t="shared" ref="J423:J486" si="38">+LEFT(I423,4)</f>
        <v>6413</v>
      </c>
      <c r="K423" s="6" t="str">
        <f t="shared" ref="K423:K486" si="39">+LEFT(J423,3)</f>
        <v>641</v>
      </c>
      <c r="L423" s="6" t="s">
        <v>255</v>
      </c>
      <c r="M423" s="4" t="str">
        <f>+VLOOKUP(J423,data1!$A$2:$C$19,2,0)</f>
        <v>Chi phí công cụ, dụng cụ</v>
      </c>
      <c r="N423" s="6" t="s">
        <v>262</v>
      </c>
      <c r="O423" s="6" t="s">
        <v>215</v>
      </c>
      <c r="P423" s="6" t="b">
        <f t="shared" ref="P423:P486" si="40">+EXACT($B423,$I423)</f>
        <v>0</v>
      </c>
      <c r="Q423" s="1">
        <v>2</v>
      </c>
      <c r="R423" s="4" t="str">
        <f>+VLOOKUP(M423,data1!$B$2:$C$19,2,0)</f>
        <v>CP03</v>
      </c>
      <c r="S423" s="8" t="s">
        <v>235</v>
      </c>
      <c r="T423" s="8" t="e">
        <f>VLOOKUP(L423,#REF!,3,0)</f>
        <v>#REF!</v>
      </c>
    </row>
    <row r="424" spans="1:20" ht="15.75" customHeight="1" x14ac:dyDescent="0.25">
      <c r="A424" s="66">
        <v>42521</v>
      </c>
      <c r="B424" s="67" t="s">
        <v>274</v>
      </c>
      <c r="C424" s="67" t="s">
        <v>30</v>
      </c>
      <c r="D424" s="68">
        <v>72637137</v>
      </c>
      <c r="E424" s="2">
        <v>0</v>
      </c>
      <c r="F424" s="12">
        <f t="shared" si="35"/>
        <v>72.637136999999996</v>
      </c>
      <c r="G424" s="8">
        <f t="shared" si="36"/>
        <v>5</v>
      </c>
      <c r="H424" s="8">
        <f t="shared" si="37"/>
        <v>2016</v>
      </c>
      <c r="I424" s="3" t="s">
        <v>62</v>
      </c>
      <c r="J424" s="6" t="str">
        <f t="shared" si="38"/>
        <v>6419</v>
      </c>
      <c r="K424" s="6" t="str">
        <f t="shared" si="39"/>
        <v>641</v>
      </c>
      <c r="L424" s="6" t="s">
        <v>255</v>
      </c>
      <c r="M424" s="4" t="str">
        <f>+VLOOKUP(J424,data1!$A$2:$C$19,2,0)</f>
        <v>Chi Phí dịch vụ mua ngoài</v>
      </c>
      <c r="N424" s="6" t="s">
        <v>262</v>
      </c>
      <c r="O424" s="6" t="s">
        <v>215</v>
      </c>
      <c r="P424" s="6" t="b">
        <f t="shared" si="40"/>
        <v>0</v>
      </c>
      <c r="Q424" s="1">
        <v>2</v>
      </c>
      <c r="R424" s="4" t="str">
        <f>+VLOOKUP(M424,data1!$B$2:$C$19,2,0)</f>
        <v>CP09</v>
      </c>
      <c r="S424" s="8" t="s">
        <v>235</v>
      </c>
      <c r="T424" s="8" t="e">
        <f>VLOOKUP(L424,#REF!,3,0)</f>
        <v>#REF!</v>
      </c>
    </row>
    <row r="425" spans="1:20" ht="15.75" customHeight="1" x14ac:dyDescent="0.25">
      <c r="A425" s="66">
        <v>42521</v>
      </c>
      <c r="B425" s="67" t="s">
        <v>276</v>
      </c>
      <c r="C425" s="67" t="s">
        <v>33</v>
      </c>
      <c r="D425" s="68">
        <v>55984500</v>
      </c>
      <c r="E425" s="2">
        <v>0</v>
      </c>
      <c r="F425" s="12">
        <f t="shared" si="35"/>
        <v>55.984499999999997</v>
      </c>
      <c r="G425" s="8">
        <f t="shared" si="36"/>
        <v>5</v>
      </c>
      <c r="H425" s="8">
        <f t="shared" si="37"/>
        <v>2016</v>
      </c>
      <c r="I425" s="3" t="s">
        <v>61</v>
      </c>
      <c r="J425" s="6" t="str">
        <f t="shared" si="38"/>
        <v>6419</v>
      </c>
      <c r="K425" s="6" t="str">
        <f t="shared" si="39"/>
        <v>641</v>
      </c>
      <c r="L425" s="6" t="s">
        <v>254</v>
      </c>
      <c r="M425" s="4" t="str">
        <f>+VLOOKUP(J425,data1!$A$2:$C$19,2,0)</f>
        <v>Chi Phí dịch vụ mua ngoài</v>
      </c>
      <c r="N425" s="6" t="s">
        <v>261</v>
      </c>
      <c r="O425" s="6" t="s">
        <v>215</v>
      </c>
      <c r="P425" s="6" t="b">
        <f t="shared" si="40"/>
        <v>0</v>
      </c>
      <c r="Q425" s="1">
        <v>2</v>
      </c>
      <c r="R425" s="4" t="str">
        <f>+VLOOKUP(M425,data1!$B$2:$C$19,2,0)</f>
        <v>CP09</v>
      </c>
      <c r="S425" s="8" t="s">
        <v>235</v>
      </c>
      <c r="T425" s="8" t="e">
        <f>VLOOKUP(L425,#REF!,3,0)</f>
        <v>#REF!</v>
      </c>
    </row>
    <row r="426" spans="1:20" ht="15.75" customHeight="1" x14ac:dyDescent="0.25">
      <c r="A426" s="66">
        <v>42521</v>
      </c>
      <c r="B426" s="67" t="s">
        <v>275</v>
      </c>
      <c r="C426" s="67" t="s">
        <v>35</v>
      </c>
      <c r="D426" s="68">
        <v>44500907.25</v>
      </c>
      <c r="E426" s="2">
        <v>0</v>
      </c>
      <c r="F426" s="12">
        <f t="shared" si="35"/>
        <v>44.500907249999997</v>
      </c>
      <c r="G426" s="8">
        <f t="shared" si="36"/>
        <v>5</v>
      </c>
      <c r="H426" s="8">
        <f t="shared" si="37"/>
        <v>2016</v>
      </c>
      <c r="I426" s="3" t="s">
        <v>19</v>
      </c>
      <c r="J426" s="6" t="str">
        <f t="shared" si="38"/>
        <v>6413</v>
      </c>
      <c r="K426" s="6" t="str">
        <f t="shared" si="39"/>
        <v>641</v>
      </c>
      <c r="L426" s="6" t="s">
        <v>254</v>
      </c>
      <c r="M426" s="4" t="str">
        <f>+VLOOKUP(J426,data1!$A$2:$C$19,2,0)</f>
        <v>Chi phí công cụ, dụng cụ</v>
      </c>
      <c r="N426" s="6" t="s">
        <v>261</v>
      </c>
      <c r="O426" s="6" t="s">
        <v>215</v>
      </c>
      <c r="P426" s="6" t="b">
        <f t="shared" si="40"/>
        <v>0</v>
      </c>
      <c r="Q426" s="1">
        <v>2</v>
      </c>
      <c r="R426" s="4" t="str">
        <f>+VLOOKUP(M426,data1!$B$2:$C$19,2,0)</f>
        <v>CP03</v>
      </c>
      <c r="S426" s="8" t="s">
        <v>235</v>
      </c>
      <c r="T426" s="8" t="e">
        <f>VLOOKUP(L426,#REF!,3,0)</f>
        <v>#REF!</v>
      </c>
    </row>
    <row r="427" spans="1:20" ht="15.75" customHeight="1" x14ac:dyDescent="0.25">
      <c r="A427" s="66">
        <v>42521</v>
      </c>
      <c r="B427" s="67" t="s">
        <v>274</v>
      </c>
      <c r="C427" s="67" t="s">
        <v>27</v>
      </c>
      <c r="D427" s="68">
        <v>29700000</v>
      </c>
      <c r="E427" s="2">
        <v>0</v>
      </c>
      <c r="F427" s="12">
        <f t="shared" si="35"/>
        <v>29.7</v>
      </c>
      <c r="G427" s="8">
        <f t="shared" si="36"/>
        <v>5</v>
      </c>
      <c r="H427" s="8">
        <f t="shared" si="37"/>
        <v>2016</v>
      </c>
      <c r="I427" s="3" t="s">
        <v>62</v>
      </c>
      <c r="J427" s="6" t="str">
        <f t="shared" si="38"/>
        <v>6419</v>
      </c>
      <c r="K427" s="6" t="str">
        <f t="shared" si="39"/>
        <v>641</v>
      </c>
      <c r="L427" s="6" t="s">
        <v>255</v>
      </c>
      <c r="M427" s="4" t="str">
        <f>+VLOOKUP(J427,data1!$A$2:$C$19,2,0)</f>
        <v>Chi Phí dịch vụ mua ngoài</v>
      </c>
      <c r="N427" s="6" t="s">
        <v>262</v>
      </c>
      <c r="O427" s="6" t="s">
        <v>215</v>
      </c>
      <c r="P427" s="6" t="b">
        <f t="shared" si="40"/>
        <v>0</v>
      </c>
      <c r="Q427" s="1">
        <v>2</v>
      </c>
      <c r="R427" s="4" t="str">
        <f>+VLOOKUP(M427,data1!$B$2:$C$19,2,0)</f>
        <v>CP09</v>
      </c>
      <c r="S427" s="8" t="s">
        <v>235</v>
      </c>
      <c r="T427" s="8" t="e">
        <f>VLOOKUP(L427,#REF!,3,0)</f>
        <v>#REF!</v>
      </c>
    </row>
    <row r="428" spans="1:20" ht="15.75" customHeight="1" x14ac:dyDescent="0.25">
      <c r="A428" s="66">
        <v>42521</v>
      </c>
      <c r="B428" s="67" t="s">
        <v>275</v>
      </c>
      <c r="C428" s="67" t="s">
        <v>36</v>
      </c>
      <c r="D428" s="68">
        <v>26080278.75</v>
      </c>
      <c r="E428" s="2">
        <v>0</v>
      </c>
      <c r="F428" s="12">
        <f t="shared" si="35"/>
        <v>26.080278750000002</v>
      </c>
      <c r="G428" s="8">
        <f t="shared" si="36"/>
        <v>5</v>
      </c>
      <c r="H428" s="8">
        <f t="shared" si="37"/>
        <v>2016</v>
      </c>
      <c r="I428" s="3" t="s">
        <v>19</v>
      </c>
      <c r="J428" s="6" t="str">
        <f t="shared" si="38"/>
        <v>6413</v>
      </c>
      <c r="K428" s="6" t="str">
        <f t="shared" si="39"/>
        <v>641</v>
      </c>
      <c r="L428" s="6" t="s">
        <v>254</v>
      </c>
      <c r="M428" s="4" t="str">
        <f>+VLOOKUP(J428,data1!$A$2:$C$19,2,0)</f>
        <v>Chi phí công cụ, dụng cụ</v>
      </c>
      <c r="N428" s="6" t="s">
        <v>261</v>
      </c>
      <c r="O428" s="6" t="s">
        <v>215</v>
      </c>
      <c r="P428" s="6" t="b">
        <f t="shared" si="40"/>
        <v>0</v>
      </c>
      <c r="Q428" s="1">
        <v>2</v>
      </c>
      <c r="R428" s="4" t="str">
        <f>+VLOOKUP(M428,data1!$B$2:$C$19,2,0)</f>
        <v>CP03</v>
      </c>
      <c r="S428" s="8" t="s">
        <v>235</v>
      </c>
      <c r="T428" s="8" t="e">
        <f>VLOOKUP(L428,#REF!,3,0)</f>
        <v>#REF!</v>
      </c>
    </row>
    <row r="429" spans="1:20" ht="15.75" customHeight="1" x14ac:dyDescent="0.25">
      <c r="A429" s="66">
        <v>42521</v>
      </c>
      <c r="B429" s="67" t="s">
        <v>280</v>
      </c>
      <c r="C429" s="67" t="s">
        <v>30</v>
      </c>
      <c r="D429" s="68">
        <v>20889000</v>
      </c>
      <c r="E429" s="2">
        <v>0</v>
      </c>
      <c r="F429" s="12">
        <f t="shared" si="35"/>
        <v>20.888999999999999</v>
      </c>
      <c r="G429" s="8">
        <f t="shared" si="36"/>
        <v>5</v>
      </c>
      <c r="H429" s="8">
        <f t="shared" si="37"/>
        <v>2016</v>
      </c>
      <c r="I429" s="3" t="s">
        <v>126</v>
      </c>
      <c r="J429" s="6" t="str">
        <f t="shared" si="38"/>
        <v>6419</v>
      </c>
      <c r="K429" s="6" t="str">
        <f t="shared" si="39"/>
        <v>641</v>
      </c>
      <c r="L429" s="6" t="s">
        <v>256</v>
      </c>
      <c r="M429" s="4" t="str">
        <f>+VLOOKUP(J429,data1!$A$2:$C$19,2,0)</f>
        <v>Chi Phí dịch vụ mua ngoài</v>
      </c>
      <c r="N429" s="6" t="s">
        <v>263</v>
      </c>
      <c r="O429" s="6" t="s">
        <v>215</v>
      </c>
      <c r="P429" s="6" t="b">
        <f t="shared" si="40"/>
        <v>0</v>
      </c>
      <c r="Q429" s="1">
        <v>2</v>
      </c>
      <c r="R429" s="4" t="str">
        <f>+VLOOKUP(M429,data1!$B$2:$C$19,2,0)</f>
        <v>CP09</v>
      </c>
      <c r="S429" s="8" t="s">
        <v>235</v>
      </c>
      <c r="T429" s="8" t="e">
        <f>VLOOKUP(L429,#REF!,3,0)</f>
        <v>#REF!</v>
      </c>
    </row>
    <row r="430" spans="1:20" ht="15.75" customHeight="1" x14ac:dyDescent="0.25">
      <c r="A430" s="66">
        <v>42521</v>
      </c>
      <c r="B430" s="67" t="s">
        <v>277</v>
      </c>
      <c r="C430" s="67" t="s">
        <v>54</v>
      </c>
      <c r="D430" s="68">
        <v>18573750</v>
      </c>
      <c r="E430" s="2">
        <v>0</v>
      </c>
      <c r="F430" s="12">
        <f t="shared" si="35"/>
        <v>18.57375</v>
      </c>
      <c r="G430" s="8">
        <f t="shared" si="36"/>
        <v>5</v>
      </c>
      <c r="H430" s="8">
        <f t="shared" si="37"/>
        <v>2016</v>
      </c>
      <c r="I430" s="3" t="s">
        <v>172</v>
      </c>
      <c r="J430" s="6" t="str">
        <f t="shared" si="38"/>
        <v>6416</v>
      </c>
      <c r="K430" s="6" t="str">
        <f t="shared" si="39"/>
        <v>641</v>
      </c>
      <c r="L430" s="6" t="s">
        <v>254</v>
      </c>
      <c r="M430" s="4" t="str">
        <f>+VLOOKUP(J430,data1!$A$2:$C$19,2,0)</f>
        <v>Chi phí điện, nước, điện thoại, Internet...</v>
      </c>
      <c r="N430" s="6" t="s">
        <v>261</v>
      </c>
      <c r="O430" s="6" t="s">
        <v>215</v>
      </c>
      <c r="P430" s="6" t="b">
        <f t="shared" si="40"/>
        <v>0</v>
      </c>
      <c r="Q430" s="1">
        <v>2</v>
      </c>
      <c r="R430" s="4" t="str">
        <f>+VLOOKUP(M430,data1!$B$2:$C$19,2,0)</f>
        <v>CP06</v>
      </c>
      <c r="S430" s="8" t="s">
        <v>235</v>
      </c>
      <c r="T430" s="8" t="e">
        <f>VLOOKUP(L430,#REF!,3,0)</f>
        <v>#REF!</v>
      </c>
    </row>
    <row r="431" spans="1:20" ht="25.5" customHeight="1" x14ac:dyDescent="0.25">
      <c r="A431" s="66">
        <v>42521</v>
      </c>
      <c r="B431" s="67" t="s">
        <v>276</v>
      </c>
      <c r="C431" s="67" t="s">
        <v>54</v>
      </c>
      <c r="D431" s="68">
        <v>16123500</v>
      </c>
      <c r="E431" s="2">
        <v>0</v>
      </c>
      <c r="F431" s="12">
        <f t="shared" si="35"/>
        <v>16.1235</v>
      </c>
      <c r="G431" s="8">
        <f t="shared" si="36"/>
        <v>5</v>
      </c>
      <c r="H431" s="8">
        <f t="shared" si="37"/>
        <v>2016</v>
      </c>
      <c r="I431" s="3" t="s">
        <v>61</v>
      </c>
      <c r="J431" s="6" t="str">
        <f t="shared" si="38"/>
        <v>6419</v>
      </c>
      <c r="K431" s="6" t="str">
        <f t="shared" si="39"/>
        <v>641</v>
      </c>
      <c r="L431" s="6" t="s">
        <v>254</v>
      </c>
      <c r="M431" s="4" t="str">
        <f>+VLOOKUP(J431,data1!$A$2:$C$19,2,0)</f>
        <v>Chi Phí dịch vụ mua ngoài</v>
      </c>
      <c r="N431" s="6" t="s">
        <v>261</v>
      </c>
      <c r="O431" s="6" t="s">
        <v>215</v>
      </c>
      <c r="P431" s="6" t="b">
        <f t="shared" si="40"/>
        <v>0</v>
      </c>
      <c r="Q431" s="1">
        <v>2</v>
      </c>
      <c r="R431" s="4" t="str">
        <f>+VLOOKUP(M431,data1!$B$2:$C$19,2,0)</f>
        <v>CP09</v>
      </c>
      <c r="S431" s="8" t="s">
        <v>235</v>
      </c>
      <c r="T431" s="8" t="e">
        <f>VLOOKUP(L431,#REF!,3,0)</f>
        <v>#REF!</v>
      </c>
    </row>
    <row r="432" spans="1:20" ht="15.75" customHeight="1" x14ac:dyDescent="0.25">
      <c r="A432" s="66">
        <v>42521</v>
      </c>
      <c r="B432" s="67" t="s">
        <v>281</v>
      </c>
      <c r="C432" s="67" t="s">
        <v>60</v>
      </c>
      <c r="D432" s="68">
        <v>11745000</v>
      </c>
      <c r="E432" s="2">
        <v>0</v>
      </c>
      <c r="F432" s="12">
        <f t="shared" si="35"/>
        <v>11.744999999999999</v>
      </c>
      <c r="G432" s="8">
        <f t="shared" si="36"/>
        <v>5</v>
      </c>
      <c r="H432" s="8">
        <f t="shared" si="37"/>
        <v>2016</v>
      </c>
      <c r="I432" s="3" t="s">
        <v>127</v>
      </c>
      <c r="J432" s="6" t="str">
        <f t="shared" si="38"/>
        <v>6419</v>
      </c>
      <c r="K432" s="6" t="str">
        <f t="shared" si="39"/>
        <v>641</v>
      </c>
      <c r="L432" s="6" t="s">
        <v>257</v>
      </c>
      <c r="M432" s="4" t="str">
        <f>+VLOOKUP(J432,data1!$A$2:$C$19,2,0)</f>
        <v>Chi Phí dịch vụ mua ngoài</v>
      </c>
      <c r="N432" s="6" t="s">
        <v>264</v>
      </c>
      <c r="O432" s="6" t="s">
        <v>215</v>
      </c>
      <c r="P432" s="6" t="b">
        <f t="shared" si="40"/>
        <v>0</v>
      </c>
      <c r="Q432" s="1">
        <v>2</v>
      </c>
      <c r="R432" s="4" t="str">
        <f>+VLOOKUP(M432,data1!$B$2:$C$19,2,0)</f>
        <v>CP09</v>
      </c>
      <c r="S432" s="8" t="s">
        <v>235</v>
      </c>
      <c r="T432" s="8" t="e">
        <f>VLOOKUP(L432,#REF!,3,0)</f>
        <v>#REF!</v>
      </c>
    </row>
    <row r="433" spans="1:20" ht="15.75" customHeight="1" x14ac:dyDescent="0.25">
      <c r="A433" s="66">
        <v>42521</v>
      </c>
      <c r="B433" s="67" t="s">
        <v>281</v>
      </c>
      <c r="C433" s="67" t="s">
        <v>31</v>
      </c>
      <c r="D433" s="68">
        <v>11250000</v>
      </c>
      <c r="E433" s="2">
        <v>0</v>
      </c>
      <c r="F433" s="12">
        <f t="shared" si="35"/>
        <v>11.25</v>
      </c>
      <c r="G433" s="8">
        <f t="shared" si="36"/>
        <v>5</v>
      </c>
      <c r="H433" s="8">
        <f t="shared" si="37"/>
        <v>2016</v>
      </c>
      <c r="I433" s="3" t="s">
        <v>127</v>
      </c>
      <c r="J433" s="6" t="str">
        <f t="shared" si="38"/>
        <v>6419</v>
      </c>
      <c r="K433" s="6" t="str">
        <f t="shared" si="39"/>
        <v>641</v>
      </c>
      <c r="L433" s="6" t="s">
        <v>257</v>
      </c>
      <c r="M433" s="4" t="str">
        <f>+VLOOKUP(J433,data1!$A$2:$C$19,2,0)</f>
        <v>Chi Phí dịch vụ mua ngoài</v>
      </c>
      <c r="N433" s="6" t="s">
        <v>264</v>
      </c>
      <c r="O433" s="6" t="s">
        <v>215</v>
      </c>
      <c r="P433" s="6" t="b">
        <f t="shared" si="40"/>
        <v>0</v>
      </c>
      <c r="Q433" s="1">
        <v>2</v>
      </c>
      <c r="R433" s="4" t="str">
        <f>+VLOOKUP(M433,data1!$B$2:$C$19,2,0)</f>
        <v>CP09</v>
      </c>
      <c r="S433" s="8" t="s">
        <v>235</v>
      </c>
      <c r="T433" s="8" t="e">
        <f>VLOOKUP(L433,#REF!,3,0)</f>
        <v>#REF!</v>
      </c>
    </row>
    <row r="434" spans="1:20" ht="15.75" customHeight="1" x14ac:dyDescent="0.25">
      <c r="A434" s="66">
        <v>42521</v>
      </c>
      <c r="B434" s="67" t="s">
        <v>278</v>
      </c>
      <c r="C434" s="67" t="s">
        <v>31</v>
      </c>
      <c r="D434" s="68">
        <v>9270000</v>
      </c>
      <c r="E434" s="2">
        <v>0</v>
      </c>
      <c r="F434" s="12">
        <f t="shared" si="35"/>
        <v>9.27</v>
      </c>
      <c r="G434" s="8">
        <f t="shared" si="36"/>
        <v>5</v>
      </c>
      <c r="H434" s="8">
        <f t="shared" si="37"/>
        <v>2016</v>
      </c>
      <c r="I434" s="3" t="s">
        <v>125</v>
      </c>
      <c r="J434" s="6" t="str">
        <f t="shared" si="38"/>
        <v>6416</v>
      </c>
      <c r="K434" s="6" t="str">
        <f t="shared" si="39"/>
        <v>641</v>
      </c>
      <c r="L434" s="6" t="s">
        <v>255</v>
      </c>
      <c r="M434" s="4" t="str">
        <f>+VLOOKUP(J434,data1!$A$2:$C$19,2,0)</f>
        <v>Chi phí điện, nước, điện thoại, Internet...</v>
      </c>
      <c r="N434" s="6" t="s">
        <v>262</v>
      </c>
      <c r="O434" s="6" t="s">
        <v>215</v>
      </c>
      <c r="P434" s="6" t="b">
        <f t="shared" si="40"/>
        <v>0</v>
      </c>
      <c r="Q434" s="1">
        <v>2</v>
      </c>
      <c r="R434" s="4" t="str">
        <f>+VLOOKUP(M434,data1!$B$2:$C$19,2,0)</f>
        <v>CP06</v>
      </c>
      <c r="S434" s="8" t="s">
        <v>235</v>
      </c>
      <c r="T434" s="8" t="e">
        <f>VLOOKUP(L434,#REF!,3,0)</f>
        <v>#REF!</v>
      </c>
    </row>
    <row r="435" spans="1:20" ht="15.75" customHeight="1" x14ac:dyDescent="0.25">
      <c r="A435" s="66">
        <v>42521</v>
      </c>
      <c r="B435" s="67" t="s">
        <v>274</v>
      </c>
      <c r="C435" s="67" t="s">
        <v>31</v>
      </c>
      <c r="D435" s="68">
        <v>5674500</v>
      </c>
      <c r="E435" s="2">
        <v>0</v>
      </c>
      <c r="F435" s="12">
        <f t="shared" si="35"/>
        <v>5.6745000000000001</v>
      </c>
      <c r="G435" s="8">
        <f t="shared" si="36"/>
        <v>5</v>
      </c>
      <c r="H435" s="8">
        <f t="shared" si="37"/>
        <v>2016</v>
      </c>
      <c r="I435" s="3" t="s">
        <v>62</v>
      </c>
      <c r="J435" s="6" t="str">
        <f t="shared" si="38"/>
        <v>6419</v>
      </c>
      <c r="K435" s="6" t="str">
        <f t="shared" si="39"/>
        <v>641</v>
      </c>
      <c r="L435" s="6" t="s">
        <v>255</v>
      </c>
      <c r="M435" s="4" t="str">
        <f>+VLOOKUP(J435,data1!$A$2:$C$19,2,0)</f>
        <v>Chi Phí dịch vụ mua ngoài</v>
      </c>
      <c r="N435" s="6" t="s">
        <v>262</v>
      </c>
      <c r="O435" s="6" t="s">
        <v>215</v>
      </c>
      <c r="P435" s="6" t="b">
        <f t="shared" si="40"/>
        <v>0</v>
      </c>
      <c r="Q435" s="1">
        <v>2</v>
      </c>
      <c r="R435" s="4" t="str">
        <f>+VLOOKUP(M435,data1!$B$2:$C$19,2,0)</f>
        <v>CP09</v>
      </c>
      <c r="S435" s="8" t="s">
        <v>235</v>
      </c>
      <c r="T435" s="8" t="e">
        <f>VLOOKUP(L435,#REF!,3,0)</f>
        <v>#REF!</v>
      </c>
    </row>
    <row r="436" spans="1:20" ht="15.75" customHeight="1" x14ac:dyDescent="0.25">
      <c r="A436" s="66">
        <v>42521</v>
      </c>
      <c r="B436" s="67" t="s">
        <v>269</v>
      </c>
      <c r="C436" s="67" t="s">
        <v>73</v>
      </c>
      <c r="D436" s="68">
        <v>3707550</v>
      </c>
      <c r="E436" s="2">
        <v>0</v>
      </c>
      <c r="F436" s="12">
        <f t="shared" si="35"/>
        <v>3.7075499999999999</v>
      </c>
      <c r="G436" s="8">
        <f t="shared" si="36"/>
        <v>5</v>
      </c>
      <c r="H436" s="8">
        <f t="shared" si="37"/>
        <v>2016</v>
      </c>
      <c r="I436" s="3" t="s">
        <v>11</v>
      </c>
      <c r="J436" s="6" t="str">
        <f t="shared" si="38"/>
        <v>6411</v>
      </c>
      <c r="K436" s="6" t="str">
        <f t="shared" si="39"/>
        <v>641</v>
      </c>
      <c r="L436" s="6" t="s">
        <v>254</v>
      </c>
      <c r="M436" s="4" t="str">
        <f>+VLOOKUP(J436,data1!$A$2:$C$19,2,0)</f>
        <v>Lương và thưởng</v>
      </c>
      <c r="N436" s="6" t="s">
        <v>261</v>
      </c>
      <c r="O436" s="6" t="s">
        <v>215</v>
      </c>
      <c r="P436" s="6" t="b">
        <f t="shared" si="40"/>
        <v>0</v>
      </c>
      <c r="Q436" s="1">
        <v>2</v>
      </c>
      <c r="R436" s="4" t="str">
        <f>+VLOOKUP(M436,data1!$B$2:$C$19,2,0)</f>
        <v>CP01</v>
      </c>
      <c r="S436" s="8" t="s">
        <v>235</v>
      </c>
      <c r="T436" s="8" t="e">
        <f>VLOOKUP(L436,#REF!,3,0)</f>
        <v>#REF!</v>
      </c>
    </row>
    <row r="437" spans="1:20" ht="15.75" customHeight="1" x14ac:dyDescent="0.25">
      <c r="A437" s="66">
        <v>42521</v>
      </c>
      <c r="B437" s="67" t="s">
        <v>279</v>
      </c>
      <c r="C437" s="67" t="s">
        <v>31</v>
      </c>
      <c r="D437" s="68">
        <v>3150000</v>
      </c>
      <c r="E437" s="2">
        <v>0</v>
      </c>
      <c r="F437" s="12">
        <f t="shared" si="35"/>
        <v>3.15</v>
      </c>
      <c r="G437" s="8">
        <f t="shared" si="36"/>
        <v>5</v>
      </c>
      <c r="H437" s="8">
        <f t="shared" si="37"/>
        <v>2016</v>
      </c>
      <c r="I437" s="3" t="s">
        <v>18</v>
      </c>
      <c r="J437" s="6" t="str">
        <f t="shared" si="38"/>
        <v>6412</v>
      </c>
      <c r="K437" s="6" t="str">
        <f t="shared" si="39"/>
        <v>641</v>
      </c>
      <c r="L437" s="6" t="s">
        <v>255</v>
      </c>
      <c r="M437" s="4" t="str">
        <f>+VLOOKUP(J437,data1!$A$2:$C$19,2,0)</f>
        <v>Chi phí nguyên vật liệu, bao bì</v>
      </c>
      <c r="N437" s="6" t="s">
        <v>262</v>
      </c>
      <c r="O437" s="6" t="s">
        <v>215</v>
      </c>
      <c r="P437" s="6" t="b">
        <f t="shared" si="40"/>
        <v>0</v>
      </c>
      <c r="Q437" s="1">
        <v>2</v>
      </c>
      <c r="R437" s="4" t="str">
        <f>+VLOOKUP(M437,data1!$B$2:$C$19,2,0)</f>
        <v>CP02</v>
      </c>
      <c r="S437" s="8" t="s">
        <v>235</v>
      </c>
      <c r="T437" s="8" t="e">
        <f>VLOOKUP(L437,#REF!,3,0)</f>
        <v>#REF!</v>
      </c>
    </row>
    <row r="438" spans="1:20" ht="15.75" customHeight="1" x14ac:dyDescent="0.25">
      <c r="A438" s="66">
        <v>42521</v>
      </c>
      <c r="B438" s="67" t="s">
        <v>276</v>
      </c>
      <c r="C438" s="67" t="s">
        <v>68</v>
      </c>
      <c r="D438" s="68">
        <v>3066306.75</v>
      </c>
      <c r="E438" s="2">
        <v>0</v>
      </c>
      <c r="F438" s="12">
        <f t="shared" si="35"/>
        <v>3.0663067499999999</v>
      </c>
      <c r="G438" s="8">
        <f t="shared" si="36"/>
        <v>5</v>
      </c>
      <c r="H438" s="8">
        <f t="shared" si="37"/>
        <v>2016</v>
      </c>
      <c r="I438" s="3" t="s">
        <v>61</v>
      </c>
      <c r="J438" s="6" t="str">
        <f t="shared" si="38"/>
        <v>6419</v>
      </c>
      <c r="K438" s="6" t="str">
        <f t="shared" si="39"/>
        <v>641</v>
      </c>
      <c r="L438" s="6" t="s">
        <v>254</v>
      </c>
      <c r="M438" s="4" t="str">
        <f>+VLOOKUP(J438,data1!$A$2:$C$19,2,0)</f>
        <v>Chi Phí dịch vụ mua ngoài</v>
      </c>
      <c r="N438" s="6" t="s">
        <v>261</v>
      </c>
      <c r="O438" s="6" t="s">
        <v>215</v>
      </c>
      <c r="P438" s="6" t="b">
        <f t="shared" si="40"/>
        <v>0</v>
      </c>
      <c r="Q438" s="1">
        <v>2</v>
      </c>
      <c r="R438" s="4" t="str">
        <f>+VLOOKUP(M438,data1!$B$2:$C$19,2,0)</f>
        <v>CP09</v>
      </c>
      <c r="S438" s="8" t="s">
        <v>235</v>
      </c>
      <c r="T438" s="8" t="e">
        <f>VLOOKUP(L438,#REF!,3,0)</f>
        <v>#REF!</v>
      </c>
    </row>
    <row r="439" spans="1:20" ht="15.75" customHeight="1" x14ac:dyDescent="0.25">
      <c r="A439" s="66">
        <v>42521</v>
      </c>
      <c r="B439" s="67" t="s">
        <v>275</v>
      </c>
      <c r="C439" s="67" t="s">
        <v>26</v>
      </c>
      <c r="D439" s="68">
        <v>1436715</v>
      </c>
      <c r="E439" s="2">
        <v>0</v>
      </c>
      <c r="F439" s="12">
        <f t="shared" si="35"/>
        <v>1.436715</v>
      </c>
      <c r="G439" s="8">
        <f t="shared" si="36"/>
        <v>5</v>
      </c>
      <c r="H439" s="8">
        <f t="shared" si="37"/>
        <v>2016</v>
      </c>
      <c r="I439" s="3" t="s">
        <v>19</v>
      </c>
      <c r="J439" s="6" t="str">
        <f t="shared" si="38"/>
        <v>6413</v>
      </c>
      <c r="K439" s="6" t="str">
        <f t="shared" si="39"/>
        <v>641</v>
      </c>
      <c r="L439" s="6" t="s">
        <v>254</v>
      </c>
      <c r="M439" s="4" t="str">
        <f>+VLOOKUP(J439,data1!$A$2:$C$19,2,0)</f>
        <v>Chi phí công cụ, dụng cụ</v>
      </c>
      <c r="N439" s="6" t="s">
        <v>261</v>
      </c>
      <c r="O439" s="6" t="s">
        <v>215</v>
      </c>
      <c r="P439" s="6" t="b">
        <f t="shared" si="40"/>
        <v>0</v>
      </c>
      <c r="Q439" s="1">
        <v>2</v>
      </c>
      <c r="R439" s="4" t="str">
        <f>+VLOOKUP(M439,data1!$B$2:$C$19,2,0)</f>
        <v>CP03</v>
      </c>
      <c r="S439" s="8" t="s">
        <v>235</v>
      </c>
      <c r="T439" s="8" t="e">
        <f>VLOOKUP(L439,#REF!,3,0)</f>
        <v>#REF!</v>
      </c>
    </row>
    <row r="440" spans="1:20" ht="15.75" customHeight="1" x14ac:dyDescent="0.25">
      <c r="A440" s="66">
        <v>42521</v>
      </c>
      <c r="B440" s="67" t="s">
        <v>277</v>
      </c>
      <c r="C440" s="67" t="s">
        <v>33</v>
      </c>
      <c r="D440" s="68">
        <v>1280250</v>
      </c>
      <c r="E440" s="2">
        <v>0</v>
      </c>
      <c r="F440" s="12">
        <f t="shared" si="35"/>
        <v>1.2802500000000001</v>
      </c>
      <c r="G440" s="8">
        <f t="shared" si="36"/>
        <v>5</v>
      </c>
      <c r="H440" s="8">
        <f t="shared" si="37"/>
        <v>2016</v>
      </c>
      <c r="I440" s="3" t="s">
        <v>172</v>
      </c>
      <c r="J440" s="6" t="str">
        <f t="shared" si="38"/>
        <v>6416</v>
      </c>
      <c r="K440" s="6" t="str">
        <f t="shared" si="39"/>
        <v>641</v>
      </c>
      <c r="L440" s="6" t="s">
        <v>254</v>
      </c>
      <c r="M440" s="4" t="str">
        <f>+VLOOKUP(J440,data1!$A$2:$C$19,2,0)</f>
        <v>Chi phí điện, nước, điện thoại, Internet...</v>
      </c>
      <c r="N440" s="6" t="s">
        <v>261</v>
      </c>
      <c r="O440" s="6" t="s">
        <v>215</v>
      </c>
      <c r="P440" s="6" t="b">
        <f t="shared" si="40"/>
        <v>0</v>
      </c>
      <c r="Q440" s="1">
        <v>2</v>
      </c>
      <c r="R440" s="4" t="str">
        <f>+VLOOKUP(M440,data1!$B$2:$C$19,2,0)</f>
        <v>CP06</v>
      </c>
      <c r="S440" s="8" t="s">
        <v>235</v>
      </c>
      <c r="T440" s="8" t="e">
        <f>VLOOKUP(L440,#REF!,3,0)</f>
        <v>#REF!</v>
      </c>
    </row>
    <row r="441" spans="1:20" ht="15.75" customHeight="1" x14ac:dyDescent="0.25">
      <c r="A441" s="66">
        <v>42551</v>
      </c>
      <c r="B441" s="67" t="s">
        <v>268</v>
      </c>
      <c r="C441" s="67" t="s">
        <v>36</v>
      </c>
      <c r="D441" s="68">
        <v>351468749.13749999</v>
      </c>
      <c r="E441" s="2">
        <v>0</v>
      </c>
      <c r="F441" s="12">
        <f t="shared" si="35"/>
        <v>351.46874913749997</v>
      </c>
      <c r="G441" s="8">
        <f t="shared" si="36"/>
        <v>6</v>
      </c>
      <c r="H441" s="8">
        <f t="shared" si="37"/>
        <v>2016</v>
      </c>
      <c r="I441" s="3" t="s">
        <v>53</v>
      </c>
      <c r="J441" s="6" t="str">
        <f t="shared" si="38"/>
        <v>6417</v>
      </c>
      <c r="K441" s="6" t="str">
        <f t="shared" si="39"/>
        <v>641</v>
      </c>
      <c r="L441" s="6" t="s">
        <v>254</v>
      </c>
      <c r="M441" s="4" t="str">
        <f>+VLOOKUP(J441,data1!$A$2:$C$19,2,0)</f>
        <v>Chi phí thuê cửa hàng, văn phòng</v>
      </c>
      <c r="N441" s="6" t="s">
        <v>261</v>
      </c>
      <c r="O441" s="6" t="s">
        <v>215</v>
      </c>
      <c r="P441" s="6" t="b">
        <f t="shared" si="40"/>
        <v>0</v>
      </c>
      <c r="Q441" s="1">
        <v>2</v>
      </c>
      <c r="R441" s="4" t="str">
        <f>+VLOOKUP(M441,data1!$B$2:$C$19,2,0)</f>
        <v>CP07</v>
      </c>
      <c r="S441" s="8" t="s">
        <v>235</v>
      </c>
      <c r="T441" s="8" t="e">
        <f>VLOOKUP(L441,#REF!,3,0)</f>
        <v>#REF!</v>
      </c>
    </row>
    <row r="442" spans="1:20" ht="15.75" customHeight="1" x14ac:dyDescent="0.25">
      <c r="A442" s="66">
        <v>42551</v>
      </c>
      <c r="B442" s="67" t="s">
        <v>270</v>
      </c>
      <c r="C442" s="67" t="s">
        <v>41</v>
      </c>
      <c r="D442" s="68">
        <v>242888624.99999994</v>
      </c>
      <c r="E442" s="2">
        <v>0</v>
      </c>
      <c r="F442" s="12">
        <f t="shared" si="35"/>
        <v>242.88862499999993</v>
      </c>
      <c r="G442" s="8">
        <f t="shared" si="36"/>
        <v>6</v>
      </c>
      <c r="H442" s="8">
        <f t="shared" si="37"/>
        <v>2016</v>
      </c>
      <c r="I442" s="3" t="s">
        <v>21</v>
      </c>
      <c r="J442" s="6" t="str">
        <f t="shared" si="38"/>
        <v>6417</v>
      </c>
      <c r="K442" s="6" t="str">
        <f t="shared" si="39"/>
        <v>641</v>
      </c>
      <c r="L442" s="6" t="s">
        <v>255</v>
      </c>
      <c r="M442" s="4" t="str">
        <f>+VLOOKUP(J442,data1!$A$2:$C$19,2,0)</f>
        <v>Chi phí thuê cửa hàng, văn phòng</v>
      </c>
      <c r="N442" s="6" t="s">
        <v>262</v>
      </c>
      <c r="O442" s="6" t="s">
        <v>215</v>
      </c>
      <c r="P442" s="6" t="b">
        <f t="shared" si="40"/>
        <v>0</v>
      </c>
      <c r="Q442" s="1">
        <v>2</v>
      </c>
      <c r="R442" s="4" t="str">
        <f>+VLOOKUP(M442,data1!$B$2:$C$19,2,0)</f>
        <v>CP07</v>
      </c>
      <c r="S442" s="8" t="s">
        <v>235</v>
      </c>
      <c r="T442" s="8" t="e">
        <f>VLOOKUP(L442,#REF!,3,0)</f>
        <v>#REF!</v>
      </c>
    </row>
    <row r="443" spans="1:20" ht="15.75" customHeight="1" x14ac:dyDescent="0.25">
      <c r="A443" s="66">
        <v>42551</v>
      </c>
      <c r="B443" s="67" t="s">
        <v>269</v>
      </c>
      <c r="C443" s="67" t="s">
        <v>72</v>
      </c>
      <c r="D443" s="68">
        <v>208418092.3125</v>
      </c>
      <c r="E443" s="2">
        <v>0</v>
      </c>
      <c r="F443" s="12">
        <f t="shared" si="35"/>
        <v>208.41809231249999</v>
      </c>
      <c r="G443" s="8">
        <f t="shared" si="36"/>
        <v>6</v>
      </c>
      <c r="H443" s="8">
        <f t="shared" si="37"/>
        <v>2016</v>
      </c>
      <c r="I443" s="3" t="s">
        <v>11</v>
      </c>
      <c r="J443" s="6" t="str">
        <f t="shared" si="38"/>
        <v>6411</v>
      </c>
      <c r="K443" s="6" t="str">
        <f t="shared" si="39"/>
        <v>641</v>
      </c>
      <c r="L443" s="6" t="s">
        <v>254</v>
      </c>
      <c r="M443" s="4" t="str">
        <f>+VLOOKUP(J443,data1!$A$2:$C$19,2,0)</f>
        <v>Lương và thưởng</v>
      </c>
      <c r="N443" s="6" t="s">
        <v>261</v>
      </c>
      <c r="O443" s="6" t="s">
        <v>215</v>
      </c>
      <c r="P443" s="6" t="b">
        <f t="shared" si="40"/>
        <v>0</v>
      </c>
      <c r="Q443" s="1">
        <v>2</v>
      </c>
      <c r="R443" s="4" t="str">
        <f>+VLOOKUP(M443,data1!$B$2:$C$19,2,0)</f>
        <v>CP01</v>
      </c>
      <c r="S443" s="8" t="s">
        <v>235</v>
      </c>
      <c r="T443" s="8" t="e">
        <f>VLOOKUP(L443,#REF!,3,0)</f>
        <v>#REF!</v>
      </c>
    </row>
    <row r="444" spans="1:20" ht="15.75" customHeight="1" x14ac:dyDescent="0.25">
      <c r="A444" s="66">
        <v>42551</v>
      </c>
      <c r="B444" s="67" t="s">
        <v>282</v>
      </c>
      <c r="C444" s="67" t="s">
        <v>46</v>
      </c>
      <c r="D444" s="68">
        <v>189749999.13749999</v>
      </c>
      <c r="E444" s="2">
        <v>0</v>
      </c>
      <c r="F444" s="12">
        <f t="shared" si="35"/>
        <v>189.7499991375</v>
      </c>
      <c r="G444" s="8">
        <f t="shared" si="36"/>
        <v>6</v>
      </c>
      <c r="H444" s="8">
        <f t="shared" si="37"/>
        <v>2016</v>
      </c>
      <c r="I444" s="3" t="s">
        <v>59</v>
      </c>
      <c r="J444" s="6" t="str">
        <f t="shared" si="38"/>
        <v>6417</v>
      </c>
      <c r="K444" s="6" t="str">
        <f t="shared" si="39"/>
        <v>641</v>
      </c>
      <c r="L444" s="6" t="s">
        <v>258</v>
      </c>
      <c r="M444" s="4" t="str">
        <f>+VLOOKUP(J444,data1!$A$2:$C$19,2,0)</f>
        <v>Chi phí thuê cửa hàng, văn phòng</v>
      </c>
      <c r="N444" s="6" t="s">
        <v>265</v>
      </c>
      <c r="O444" s="6" t="s">
        <v>215</v>
      </c>
      <c r="P444" s="6" t="b">
        <f t="shared" si="40"/>
        <v>0</v>
      </c>
      <c r="Q444" s="1">
        <v>2</v>
      </c>
      <c r="R444" s="4" t="str">
        <f>+VLOOKUP(M444,data1!$B$2:$C$19,2,0)</f>
        <v>CP07</v>
      </c>
      <c r="S444" s="8" t="s">
        <v>235</v>
      </c>
      <c r="T444" s="8" t="e">
        <f>VLOOKUP(L444,#REF!,3,0)</f>
        <v>#REF!</v>
      </c>
    </row>
    <row r="445" spans="1:20" ht="15.75" customHeight="1" x14ac:dyDescent="0.25">
      <c r="A445" s="66">
        <v>42551</v>
      </c>
      <c r="B445" s="67" t="s">
        <v>271</v>
      </c>
      <c r="C445" s="67" t="s">
        <v>75</v>
      </c>
      <c r="D445" s="68">
        <v>186000390.78749999</v>
      </c>
      <c r="E445" s="2">
        <v>0</v>
      </c>
      <c r="F445" s="12">
        <f t="shared" si="35"/>
        <v>186.00039078749998</v>
      </c>
      <c r="G445" s="8">
        <f t="shared" si="36"/>
        <v>6</v>
      </c>
      <c r="H445" s="8">
        <f t="shared" si="37"/>
        <v>2016</v>
      </c>
      <c r="I445" s="3" t="s">
        <v>17</v>
      </c>
      <c r="J445" s="6" t="str">
        <f t="shared" si="38"/>
        <v>6411</v>
      </c>
      <c r="K445" s="6" t="str">
        <f t="shared" si="39"/>
        <v>641</v>
      </c>
      <c r="L445" s="6" t="s">
        <v>255</v>
      </c>
      <c r="M445" s="4" t="str">
        <f>+VLOOKUP(J445,data1!$A$2:$C$19,2,0)</f>
        <v>Lương và thưởng</v>
      </c>
      <c r="N445" s="6" t="s">
        <v>262</v>
      </c>
      <c r="O445" s="6" t="s">
        <v>215</v>
      </c>
      <c r="P445" s="6" t="b">
        <f t="shared" si="40"/>
        <v>0</v>
      </c>
      <c r="Q445" s="1">
        <v>2</v>
      </c>
      <c r="R445" s="4" t="str">
        <f>+VLOOKUP(M445,data1!$B$2:$C$19,2,0)</f>
        <v>CP01</v>
      </c>
      <c r="S445" s="8" t="s">
        <v>235</v>
      </c>
      <c r="T445" s="8" t="e">
        <f>VLOOKUP(L445,#REF!,3,0)</f>
        <v>#REF!</v>
      </c>
    </row>
    <row r="446" spans="1:20" ht="15.75" customHeight="1" x14ac:dyDescent="0.25">
      <c r="A446" s="66">
        <v>42551</v>
      </c>
      <c r="B446" s="67" t="s">
        <v>283</v>
      </c>
      <c r="C446" s="67" t="s">
        <v>129</v>
      </c>
      <c r="D446" s="68">
        <v>141586328.47499999</v>
      </c>
      <c r="E446" s="2">
        <v>0</v>
      </c>
      <c r="F446" s="12">
        <f t="shared" si="35"/>
        <v>141.58632847499999</v>
      </c>
      <c r="G446" s="8">
        <f t="shared" si="36"/>
        <v>6</v>
      </c>
      <c r="H446" s="8">
        <f t="shared" si="37"/>
        <v>2016</v>
      </c>
      <c r="I446" s="3" t="s">
        <v>128</v>
      </c>
      <c r="J446" s="6" t="str">
        <f t="shared" si="38"/>
        <v>6411</v>
      </c>
      <c r="K446" s="6" t="str">
        <f t="shared" si="39"/>
        <v>641</v>
      </c>
      <c r="L446" s="6" t="s">
        <v>256</v>
      </c>
      <c r="M446" s="4" t="str">
        <f>+VLOOKUP(J446,data1!$A$2:$C$19,2,0)</f>
        <v>Lương và thưởng</v>
      </c>
      <c r="N446" s="6" t="s">
        <v>263</v>
      </c>
      <c r="O446" s="6" t="s">
        <v>215</v>
      </c>
      <c r="P446" s="6" t="b">
        <f t="shared" si="40"/>
        <v>0</v>
      </c>
      <c r="Q446" s="1">
        <v>2</v>
      </c>
      <c r="R446" s="4" t="str">
        <f>+VLOOKUP(M446,data1!$B$2:$C$19,2,0)</f>
        <v>CP01</v>
      </c>
      <c r="S446" s="8" t="s">
        <v>235</v>
      </c>
      <c r="T446" s="8" t="e">
        <f>VLOOKUP(L446,#REF!,3,0)</f>
        <v>#REF!</v>
      </c>
    </row>
    <row r="447" spans="1:20" ht="25.5" customHeight="1" x14ac:dyDescent="0.25">
      <c r="A447" s="66">
        <v>42551</v>
      </c>
      <c r="B447" s="67" t="s">
        <v>273</v>
      </c>
      <c r="C447" s="67" t="s">
        <v>41</v>
      </c>
      <c r="D447" s="68">
        <v>115397539.76249999</v>
      </c>
      <c r="E447" s="2">
        <v>0</v>
      </c>
      <c r="F447" s="12">
        <f t="shared" si="35"/>
        <v>115.39753976249999</v>
      </c>
      <c r="G447" s="8">
        <f t="shared" si="36"/>
        <v>6</v>
      </c>
      <c r="H447" s="8">
        <f t="shared" si="37"/>
        <v>2016</v>
      </c>
      <c r="I447" s="3" t="s">
        <v>20</v>
      </c>
      <c r="J447" s="6" t="str">
        <f t="shared" si="38"/>
        <v>6413</v>
      </c>
      <c r="K447" s="6" t="str">
        <f t="shared" si="39"/>
        <v>641</v>
      </c>
      <c r="L447" s="6" t="s">
        <v>255</v>
      </c>
      <c r="M447" s="4" t="str">
        <f>+VLOOKUP(J447,data1!$A$2:$C$19,2,0)</f>
        <v>Chi phí công cụ, dụng cụ</v>
      </c>
      <c r="N447" s="6" t="s">
        <v>262</v>
      </c>
      <c r="O447" s="6" t="s">
        <v>215</v>
      </c>
      <c r="P447" s="6" t="b">
        <f t="shared" si="40"/>
        <v>0</v>
      </c>
      <c r="Q447" s="1">
        <v>2</v>
      </c>
      <c r="R447" s="4" t="str">
        <f>+VLOOKUP(M447,data1!$B$2:$C$19,2,0)</f>
        <v>CP03</v>
      </c>
      <c r="S447" s="8" t="s">
        <v>235</v>
      </c>
      <c r="T447" s="8" t="e">
        <f>VLOOKUP(L447,#REF!,3,0)</f>
        <v>#REF!</v>
      </c>
    </row>
    <row r="448" spans="1:20" ht="15.75" customHeight="1" x14ac:dyDescent="0.25">
      <c r="A448" s="66">
        <v>42551</v>
      </c>
      <c r="B448" s="67" t="s">
        <v>281</v>
      </c>
      <c r="C448" s="67" t="s">
        <v>31</v>
      </c>
      <c r="D448" s="68">
        <v>92725650</v>
      </c>
      <c r="E448" s="2">
        <v>0</v>
      </c>
      <c r="F448" s="12">
        <f t="shared" si="35"/>
        <v>92.725650000000002</v>
      </c>
      <c r="G448" s="8">
        <f t="shared" si="36"/>
        <v>6</v>
      </c>
      <c r="H448" s="8">
        <f t="shared" si="37"/>
        <v>2016</v>
      </c>
      <c r="I448" s="3" t="s">
        <v>127</v>
      </c>
      <c r="J448" s="6" t="str">
        <f t="shared" si="38"/>
        <v>6419</v>
      </c>
      <c r="K448" s="6" t="str">
        <f t="shared" si="39"/>
        <v>641</v>
      </c>
      <c r="L448" s="6" t="s">
        <v>257</v>
      </c>
      <c r="M448" s="4" t="str">
        <f>+VLOOKUP(J448,data1!$A$2:$C$19,2,0)</f>
        <v>Chi Phí dịch vụ mua ngoài</v>
      </c>
      <c r="N448" s="6" t="s">
        <v>264</v>
      </c>
      <c r="O448" s="6" t="s">
        <v>215</v>
      </c>
      <c r="P448" s="6" t="b">
        <f t="shared" si="40"/>
        <v>0</v>
      </c>
      <c r="Q448" s="1">
        <v>2</v>
      </c>
      <c r="R448" s="4" t="str">
        <f>+VLOOKUP(M448,data1!$B$2:$C$19,2,0)</f>
        <v>CP09</v>
      </c>
      <c r="S448" s="8" t="s">
        <v>235</v>
      </c>
      <c r="T448" s="8" t="e">
        <f>VLOOKUP(L448,#REF!,3,0)</f>
        <v>#REF!</v>
      </c>
    </row>
    <row r="449" spans="1:20" ht="15.75" customHeight="1" x14ac:dyDescent="0.25">
      <c r="A449" s="66">
        <v>42551</v>
      </c>
      <c r="B449" s="67" t="s">
        <v>273</v>
      </c>
      <c r="C449" s="67" t="s">
        <v>40</v>
      </c>
      <c r="D449" s="68">
        <v>87187344.299999997</v>
      </c>
      <c r="E449" s="2">
        <v>0</v>
      </c>
      <c r="F449" s="12">
        <f t="shared" si="35"/>
        <v>87.187344299999992</v>
      </c>
      <c r="G449" s="8">
        <f t="shared" si="36"/>
        <v>6</v>
      </c>
      <c r="H449" s="8">
        <f t="shared" si="37"/>
        <v>2016</v>
      </c>
      <c r="I449" s="3" t="s">
        <v>20</v>
      </c>
      <c r="J449" s="6" t="str">
        <f t="shared" si="38"/>
        <v>6413</v>
      </c>
      <c r="K449" s="6" t="str">
        <f t="shared" si="39"/>
        <v>641</v>
      </c>
      <c r="L449" s="6" t="s">
        <v>255</v>
      </c>
      <c r="M449" s="4" t="str">
        <f>+VLOOKUP(J449,data1!$A$2:$C$19,2,0)</f>
        <v>Chi phí công cụ, dụng cụ</v>
      </c>
      <c r="N449" s="6" t="s">
        <v>262</v>
      </c>
      <c r="O449" s="6" t="s">
        <v>215</v>
      </c>
      <c r="P449" s="6" t="b">
        <f t="shared" si="40"/>
        <v>0</v>
      </c>
      <c r="Q449" s="1">
        <v>2</v>
      </c>
      <c r="R449" s="4" t="str">
        <f>+VLOOKUP(M449,data1!$B$2:$C$19,2,0)</f>
        <v>CP03</v>
      </c>
      <c r="S449" s="8" t="s">
        <v>235</v>
      </c>
      <c r="T449" s="8" t="e">
        <f>VLOOKUP(L449,#REF!,3,0)</f>
        <v>#REF!</v>
      </c>
    </row>
    <row r="450" spans="1:20" ht="15.75" customHeight="1" x14ac:dyDescent="0.25">
      <c r="A450" s="66">
        <v>42551</v>
      </c>
      <c r="B450" s="67" t="s">
        <v>284</v>
      </c>
      <c r="C450" s="67" t="s">
        <v>77</v>
      </c>
      <c r="D450" s="68">
        <v>82393824.599999994</v>
      </c>
      <c r="E450" s="2">
        <v>0</v>
      </c>
      <c r="F450" s="12">
        <f t="shared" si="35"/>
        <v>82.393824599999988</v>
      </c>
      <c r="G450" s="8">
        <f t="shared" si="36"/>
        <v>6</v>
      </c>
      <c r="H450" s="8">
        <f t="shared" si="37"/>
        <v>2016</v>
      </c>
      <c r="I450" s="3" t="s">
        <v>130</v>
      </c>
      <c r="J450" s="6" t="str">
        <f t="shared" si="38"/>
        <v>6411</v>
      </c>
      <c r="K450" s="6" t="str">
        <f t="shared" si="39"/>
        <v>641</v>
      </c>
      <c r="L450" s="6" t="s">
        <v>257</v>
      </c>
      <c r="M450" s="4" t="str">
        <f>+VLOOKUP(J450,data1!$A$2:$C$19,2,0)</f>
        <v>Lương và thưởng</v>
      </c>
      <c r="N450" s="6" t="s">
        <v>264</v>
      </c>
      <c r="O450" s="6" t="s">
        <v>215</v>
      </c>
      <c r="P450" s="6" t="b">
        <f t="shared" si="40"/>
        <v>0</v>
      </c>
      <c r="Q450" s="1">
        <v>2</v>
      </c>
      <c r="R450" s="4" t="str">
        <f>+VLOOKUP(M450,data1!$B$2:$C$19,2,0)</f>
        <v>CP01</v>
      </c>
      <c r="S450" s="8" t="s">
        <v>235</v>
      </c>
      <c r="T450" s="8" t="e">
        <f>VLOOKUP(L450,#REF!,3,0)</f>
        <v>#REF!</v>
      </c>
    </row>
    <row r="451" spans="1:20" ht="15.75" customHeight="1" x14ac:dyDescent="0.25">
      <c r="A451" s="66">
        <v>42551</v>
      </c>
      <c r="B451" s="67" t="s">
        <v>280</v>
      </c>
      <c r="C451" s="67" t="s">
        <v>31</v>
      </c>
      <c r="D451" s="68">
        <v>69116264.999999985</v>
      </c>
      <c r="E451" s="2">
        <v>0</v>
      </c>
      <c r="F451" s="12">
        <f t="shared" si="35"/>
        <v>69.116264999999984</v>
      </c>
      <c r="G451" s="8">
        <f t="shared" si="36"/>
        <v>6</v>
      </c>
      <c r="H451" s="8">
        <f t="shared" si="37"/>
        <v>2016</v>
      </c>
      <c r="I451" s="3" t="s">
        <v>126</v>
      </c>
      <c r="J451" s="6" t="str">
        <f t="shared" si="38"/>
        <v>6419</v>
      </c>
      <c r="K451" s="6" t="str">
        <f t="shared" si="39"/>
        <v>641</v>
      </c>
      <c r="L451" s="6" t="s">
        <v>256</v>
      </c>
      <c r="M451" s="4" t="str">
        <f>+VLOOKUP(J451,data1!$A$2:$C$19,2,0)</f>
        <v>Chi Phí dịch vụ mua ngoài</v>
      </c>
      <c r="N451" s="6" t="s">
        <v>263</v>
      </c>
      <c r="O451" s="6" t="s">
        <v>215</v>
      </c>
      <c r="P451" s="6" t="b">
        <f t="shared" si="40"/>
        <v>0</v>
      </c>
      <c r="Q451" s="1">
        <v>2</v>
      </c>
      <c r="R451" s="4" t="str">
        <f>+VLOOKUP(M451,data1!$B$2:$C$19,2,0)</f>
        <v>CP09</v>
      </c>
      <c r="S451" s="8" t="s">
        <v>235</v>
      </c>
      <c r="T451" s="8" t="e">
        <f>VLOOKUP(L451,#REF!,3,0)</f>
        <v>#REF!</v>
      </c>
    </row>
    <row r="452" spans="1:20" ht="15.75" customHeight="1" x14ac:dyDescent="0.25">
      <c r="A452" s="66">
        <v>42551</v>
      </c>
      <c r="B452" s="67" t="s">
        <v>285</v>
      </c>
      <c r="C452" s="67" t="s">
        <v>48</v>
      </c>
      <c r="D452" s="68">
        <v>67558331.249999985</v>
      </c>
      <c r="E452" s="2">
        <v>0</v>
      </c>
      <c r="F452" s="12">
        <f t="shared" si="35"/>
        <v>67.558331249999981</v>
      </c>
      <c r="G452" s="8">
        <f t="shared" si="36"/>
        <v>6</v>
      </c>
      <c r="H452" s="8">
        <f t="shared" si="37"/>
        <v>2016</v>
      </c>
      <c r="I452" s="3" t="s">
        <v>47</v>
      </c>
      <c r="J452" s="6" t="str">
        <f t="shared" si="38"/>
        <v>6413</v>
      </c>
      <c r="K452" s="6" t="str">
        <f t="shared" si="39"/>
        <v>641</v>
      </c>
      <c r="L452" s="6" t="s">
        <v>257</v>
      </c>
      <c r="M452" s="4" t="str">
        <f>+VLOOKUP(J452,data1!$A$2:$C$19,2,0)</f>
        <v>Chi phí công cụ, dụng cụ</v>
      </c>
      <c r="N452" s="6" t="s">
        <v>264</v>
      </c>
      <c r="O452" s="6" t="s">
        <v>215</v>
      </c>
      <c r="P452" s="6" t="b">
        <f t="shared" si="40"/>
        <v>0</v>
      </c>
      <c r="Q452" s="1">
        <v>2</v>
      </c>
      <c r="R452" s="4" t="str">
        <f>+VLOOKUP(M452,data1!$B$2:$C$19,2,0)</f>
        <v>CP03</v>
      </c>
      <c r="S452" s="8" t="s">
        <v>235</v>
      </c>
      <c r="T452" s="8" t="e">
        <f>VLOOKUP(L452,#REF!,3,0)</f>
        <v>#REF!</v>
      </c>
    </row>
    <row r="453" spans="1:20" ht="15.75" customHeight="1" x14ac:dyDescent="0.25">
      <c r="A453" s="66">
        <v>42551</v>
      </c>
      <c r="B453" s="67" t="s">
        <v>276</v>
      </c>
      <c r="C453" s="67" t="s">
        <v>33</v>
      </c>
      <c r="D453" s="68">
        <v>57688312.499999985</v>
      </c>
      <c r="E453" s="2">
        <v>0</v>
      </c>
      <c r="F453" s="12">
        <f t="shared" si="35"/>
        <v>57.688312499999988</v>
      </c>
      <c r="G453" s="8">
        <f t="shared" si="36"/>
        <v>6</v>
      </c>
      <c r="H453" s="8">
        <f t="shared" si="37"/>
        <v>2016</v>
      </c>
      <c r="I453" s="3" t="s">
        <v>61</v>
      </c>
      <c r="J453" s="6" t="str">
        <f t="shared" si="38"/>
        <v>6419</v>
      </c>
      <c r="K453" s="6" t="str">
        <f t="shared" si="39"/>
        <v>641</v>
      </c>
      <c r="L453" s="6" t="s">
        <v>254</v>
      </c>
      <c r="M453" s="4" t="str">
        <f>+VLOOKUP(J453,data1!$A$2:$C$19,2,0)</f>
        <v>Chi Phí dịch vụ mua ngoài</v>
      </c>
      <c r="N453" s="6" t="s">
        <v>261</v>
      </c>
      <c r="O453" s="6" t="s">
        <v>215</v>
      </c>
      <c r="P453" s="6" t="b">
        <f t="shared" si="40"/>
        <v>0</v>
      </c>
      <c r="Q453" s="1">
        <v>2</v>
      </c>
      <c r="R453" s="4" t="str">
        <f>+VLOOKUP(M453,data1!$B$2:$C$19,2,0)</f>
        <v>CP09</v>
      </c>
      <c r="S453" s="8" t="s">
        <v>235</v>
      </c>
      <c r="T453" s="8" t="e">
        <f>VLOOKUP(L453,#REF!,3,0)</f>
        <v>#REF!</v>
      </c>
    </row>
    <row r="454" spans="1:20" ht="25.5" customHeight="1" x14ac:dyDescent="0.25">
      <c r="A454" s="66">
        <v>42551</v>
      </c>
      <c r="B454" s="67" t="s">
        <v>275</v>
      </c>
      <c r="C454" s="67" t="s">
        <v>35</v>
      </c>
      <c r="D454" s="68">
        <v>51176043.337499991</v>
      </c>
      <c r="E454" s="2">
        <v>0</v>
      </c>
      <c r="F454" s="12">
        <f t="shared" si="35"/>
        <v>51.176043337499991</v>
      </c>
      <c r="G454" s="8">
        <f t="shared" si="36"/>
        <v>6</v>
      </c>
      <c r="H454" s="8">
        <f t="shared" si="37"/>
        <v>2016</v>
      </c>
      <c r="I454" s="3" t="s">
        <v>19</v>
      </c>
      <c r="J454" s="6" t="str">
        <f t="shared" si="38"/>
        <v>6413</v>
      </c>
      <c r="K454" s="6" t="str">
        <f t="shared" si="39"/>
        <v>641</v>
      </c>
      <c r="L454" s="6" t="s">
        <v>254</v>
      </c>
      <c r="M454" s="4" t="str">
        <f>+VLOOKUP(J454,data1!$A$2:$C$19,2,0)</f>
        <v>Chi phí công cụ, dụng cụ</v>
      </c>
      <c r="N454" s="6" t="s">
        <v>261</v>
      </c>
      <c r="O454" s="6" t="s">
        <v>215</v>
      </c>
      <c r="P454" s="6" t="b">
        <f t="shared" si="40"/>
        <v>0</v>
      </c>
      <c r="Q454" s="1">
        <v>2</v>
      </c>
      <c r="R454" s="4" t="str">
        <f>+VLOOKUP(M454,data1!$B$2:$C$19,2,0)</f>
        <v>CP03</v>
      </c>
      <c r="S454" s="8" t="s">
        <v>235</v>
      </c>
      <c r="T454" s="8" t="e">
        <f>VLOOKUP(L454,#REF!,3,0)</f>
        <v>#REF!</v>
      </c>
    </row>
    <row r="455" spans="1:20" ht="15.75" customHeight="1" x14ac:dyDescent="0.25">
      <c r="A455" s="66">
        <v>42551</v>
      </c>
      <c r="B455" s="67" t="s">
        <v>286</v>
      </c>
      <c r="C455" s="67" t="s">
        <v>31</v>
      </c>
      <c r="D455" s="68">
        <v>42952500</v>
      </c>
      <c r="E455" s="2">
        <v>0</v>
      </c>
      <c r="F455" s="12">
        <f t="shared" si="35"/>
        <v>42.952500000000001</v>
      </c>
      <c r="G455" s="8">
        <f t="shared" si="36"/>
        <v>6</v>
      </c>
      <c r="H455" s="8">
        <f t="shared" si="37"/>
        <v>2016</v>
      </c>
      <c r="I455" s="3" t="s">
        <v>131</v>
      </c>
      <c r="J455" s="6" t="str">
        <f t="shared" si="38"/>
        <v>6419</v>
      </c>
      <c r="K455" s="6" t="str">
        <f t="shared" si="39"/>
        <v>641</v>
      </c>
      <c r="L455" s="6" t="s">
        <v>258</v>
      </c>
      <c r="M455" s="4" t="str">
        <f>+VLOOKUP(J455,data1!$A$2:$C$19,2,0)</f>
        <v>Chi Phí dịch vụ mua ngoài</v>
      </c>
      <c r="N455" s="6" t="s">
        <v>265</v>
      </c>
      <c r="O455" s="6" t="s">
        <v>215</v>
      </c>
      <c r="P455" s="6" t="b">
        <f t="shared" si="40"/>
        <v>0</v>
      </c>
      <c r="Q455" s="1">
        <v>2</v>
      </c>
      <c r="R455" s="4" t="str">
        <f>+VLOOKUP(M455,data1!$B$2:$C$19,2,0)</f>
        <v>CP09</v>
      </c>
      <c r="S455" s="8" t="s">
        <v>235</v>
      </c>
      <c r="T455" s="8" t="e">
        <f>VLOOKUP(L455,#REF!,3,0)</f>
        <v>#REF!</v>
      </c>
    </row>
    <row r="456" spans="1:20" ht="15.75" customHeight="1" x14ac:dyDescent="0.25">
      <c r="A456" s="66">
        <v>42551</v>
      </c>
      <c r="B456" s="67" t="s">
        <v>285</v>
      </c>
      <c r="C456" s="67" t="s">
        <v>49</v>
      </c>
      <c r="D456" s="68">
        <v>41136072.412499994</v>
      </c>
      <c r="E456" s="2">
        <v>0</v>
      </c>
      <c r="F456" s="12">
        <f t="shared" si="35"/>
        <v>41.136072412499992</v>
      </c>
      <c r="G456" s="8">
        <f t="shared" si="36"/>
        <v>6</v>
      </c>
      <c r="H456" s="8">
        <f t="shared" si="37"/>
        <v>2016</v>
      </c>
      <c r="I456" s="3" t="s">
        <v>47</v>
      </c>
      <c r="J456" s="6" t="str">
        <f t="shared" si="38"/>
        <v>6413</v>
      </c>
      <c r="K456" s="6" t="str">
        <f t="shared" si="39"/>
        <v>641</v>
      </c>
      <c r="L456" s="6" t="s">
        <v>257</v>
      </c>
      <c r="M456" s="4" t="str">
        <f>+VLOOKUP(J456,data1!$A$2:$C$19,2,0)</f>
        <v>Chi phí công cụ, dụng cụ</v>
      </c>
      <c r="N456" s="6" t="s">
        <v>264</v>
      </c>
      <c r="O456" s="6" t="s">
        <v>215</v>
      </c>
      <c r="P456" s="6" t="b">
        <f t="shared" si="40"/>
        <v>0</v>
      </c>
      <c r="Q456" s="1">
        <v>2</v>
      </c>
      <c r="R456" s="4" t="str">
        <f>+VLOOKUP(M456,data1!$B$2:$C$19,2,0)</f>
        <v>CP03</v>
      </c>
      <c r="S456" s="8" t="s">
        <v>235</v>
      </c>
      <c r="T456" s="8" t="e">
        <f>VLOOKUP(L456,#REF!,3,0)</f>
        <v>#REF!</v>
      </c>
    </row>
    <row r="457" spans="1:20" ht="15.75" customHeight="1" x14ac:dyDescent="0.25">
      <c r="A457" s="66">
        <v>42551</v>
      </c>
      <c r="B457" s="67" t="s">
        <v>287</v>
      </c>
      <c r="C457" s="67" t="s">
        <v>76</v>
      </c>
      <c r="D457" s="68">
        <v>36813415.612499997</v>
      </c>
      <c r="E457" s="2">
        <v>0</v>
      </c>
      <c r="F457" s="12">
        <f t="shared" si="35"/>
        <v>36.813415612499995</v>
      </c>
      <c r="G457" s="8">
        <f t="shared" si="36"/>
        <v>6</v>
      </c>
      <c r="H457" s="8">
        <f t="shared" si="37"/>
        <v>2016</v>
      </c>
      <c r="I457" s="3" t="s">
        <v>28</v>
      </c>
      <c r="J457" s="6" t="str">
        <f t="shared" si="38"/>
        <v>6411</v>
      </c>
      <c r="K457" s="6" t="str">
        <f t="shared" si="39"/>
        <v>641</v>
      </c>
      <c r="L457" s="6" t="s">
        <v>259</v>
      </c>
      <c r="M457" s="4" t="str">
        <f>+VLOOKUP(J457,data1!$A$2:$C$19,2,0)</f>
        <v>Lương và thưởng</v>
      </c>
      <c r="N457" s="6" t="s">
        <v>266</v>
      </c>
      <c r="O457" s="6" t="s">
        <v>215</v>
      </c>
      <c r="P457" s="6" t="b">
        <f t="shared" si="40"/>
        <v>0</v>
      </c>
      <c r="Q457" s="1">
        <v>2</v>
      </c>
      <c r="R457" s="4" t="str">
        <f>+VLOOKUP(M457,data1!$B$2:$C$19,2,0)</f>
        <v>CP01</v>
      </c>
      <c r="S457" s="8" t="s">
        <v>235</v>
      </c>
      <c r="T457" s="8" t="e">
        <f>VLOOKUP(L457,#REF!,3,0)</f>
        <v>#REF!</v>
      </c>
    </row>
    <row r="458" spans="1:20" ht="15.75" customHeight="1" x14ac:dyDescent="0.25">
      <c r="A458" s="66">
        <v>42551</v>
      </c>
      <c r="B458" s="67" t="s">
        <v>285</v>
      </c>
      <c r="C458" s="67" t="s">
        <v>81</v>
      </c>
      <c r="D458" s="68">
        <v>35434922.399999999</v>
      </c>
      <c r="E458" s="2">
        <v>0</v>
      </c>
      <c r="F458" s="12">
        <f t="shared" si="35"/>
        <v>35.434922399999998</v>
      </c>
      <c r="G458" s="8">
        <f t="shared" si="36"/>
        <v>6</v>
      </c>
      <c r="H458" s="8">
        <f t="shared" si="37"/>
        <v>2016</v>
      </c>
      <c r="I458" s="3" t="s">
        <v>47</v>
      </c>
      <c r="J458" s="6" t="str">
        <f t="shared" si="38"/>
        <v>6413</v>
      </c>
      <c r="K458" s="6" t="str">
        <f t="shared" si="39"/>
        <v>641</v>
      </c>
      <c r="L458" s="6" t="s">
        <v>257</v>
      </c>
      <c r="M458" s="4" t="str">
        <f>+VLOOKUP(J458,data1!$A$2:$C$19,2,0)</f>
        <v>Chi phí công cụ, dụng cụ</v>
      </c>
      <c r="N458" s="6" t="s">
        <v>264</v>
      </c>
      <c r="O458" s="6" t="s">
        <v>215</v>
      </c>
      <c r="P458" s="6" t="b">
        <f t="shared" si="40"/>
        <v>0</v>
      </c>
      <c r="Q458" s="1">
        <v>2</v>
      </c>
      <c r="R458" s="4" t="str">
        <f>+VLOOKUP(M458,data1!$B$2:$C$19,2,0)</f>
        <v>CP03</v>
      </c>
      <c r="S458" s="8" t="s">
        <v>235</v>
      </c>
      <c r="T458" s="8" t="e">
        <f>VLOOKUP(L458,#REF!,3,0)</f>
        <v>#REF!</v>
      </c>
    </row>
    <row r="459" spans="1:20" ht="15.75" customHeight="1" x14ac:dyDescent="0.25">
      <c r="A459" s="66">
        <v>42551</v>
      </c>
      <c r="B459" s="67" t="s">
        <v>288</v>
      </c>
      <c r="C459" s="67" t="s">
        <v>43</v>
      </c>
      <c r="D459" s="68">
        <v>34931249.999999993</v>
      </c>
      <c r="E459" s="2">
        <v>0</v>
      </c>
      <c r="F459" s="12">
        <f t="shared" si="35"/>
        <v>34.931249999999991</v>
      </c>
      <c r="G459" s="8">
        <f t="shared" si="36"/>
        <v>6</v>
      </c>
      <c r="H459" s="8">
        <f t="shared" si="37"/>
        <v>2016</v>
      </c>
      <c r="I459" s="3" t="s">
        <v>42</v>
      </c>
      <c r="J459" s="6" t="str">
        <f t="shared" si="38"/>
        <v>6413</v>
      </c>
      <c r="K459" s="6" t="str">
        <f t="shared" si="39"/>
        <v>641</v>
      </c>
      <c r="L459" s="6" t="s">
        <v>259</v>
      </c>
      <c r="M459" s="4" t="str">
        <f>+VLOOKUP(J459,data1!$A$2:$C$19,2,0)</f>
        <v>Chi phí công cụ, dụng cụ</v>
      </c>
      <c r="N459" s="6" t="s">
        <v>266</v>
      </c>
      <c r="O459" s="6" t="s">
        <v>215</v>
      </c>
      <c r="P459" s="6" t="b">
        <f t="shared" si="40"/>
        <v>0</v>
      </c>
      <c r="Q459" s="1">
        <v>2</v>
      </c>
      <c r="R459" s="4" t="str">
        <f>+VLOOKUP(M459,data1!$B$2:$C$19,2,0)</f>
        <v>CP03</v>
      </c>
      <c r="S459" s="8" t="s">
        <v>235</v>
      </c>
      <c r="T459" s="8" t="e">
        <f>VLOOKUP(L459,#REF!,3,0)</f>
        <v>#REF!</v>
      </c>
    </row>
    <row r="460" spans="1:20" ht="15.75" customHeight="1" x14ac:dyDescent="0.25">
      <c r="A460" s="66">
        <v>42551</v>
      </c>
      <c r="B460" s="67" t="s">
        <v>289</v>
      </c>
      <c r="C460" s="67" t="s">
        <v>133</v>
      </c>
      <c r="D460" s="68">
        <v>33866059.049999997</v>
      </c>
      <c r="E460" s="2">
        <v>0</v>
      </c>
      <c r="F460" s="12">
        <f t="shared" si="35"/>
        <v>33.866059049999997</v>
      </c>
      <c r="G460" s="8">
        <f t="shared" si="36"/>
        <v>6</v>
      </c>
      <c r="H460" s="8">
        <f t="shared" si="37"/>
        <v>2016</v>
      </c>
      <c r="I460" s="3" t="s">
        <v>132</v>
      </c>
      <c r="J460" s="6" t="str">
        <f t="shared" si="38"/>
        <v>6413</v>
      </c>
      <c r="K460" s="6" t="str">
        <f t="shared" si="39"/>
        <v>641</v>
      </c>
      <c r="L460" s="6" t="s">
        <v>256</v>
      </c>
      <c r="M460" s="4" t="str">
        <f>+VLOOKUP(J460,data1!$A$2:$C$19,2,0)</f>
        <v>Chi phí công cụ, dụng cụ</v>
      </c>
      <c r="N460" s="6" t="s">
        <v>263</v>
      </c>
      <c r="O460" s="6" t="s">
        <v>215</v>
      </c>
      <c r="P460" s="6" t="b">
        <f t="shared" si="40"/>
        <v>0</v>
      </c>
      <c r="Q460" s="1">
        <v>2</v>
      </c>
      <c r="R460" s="4" t="str">
        <f>+VLOOKUP(M460,data1!$B$2:$C$19,2,0)</f>
        <v>CP03</v>
      </c>
      <c r="S460" s="8" t="s">
        <v>235</v>
      </c>
      <c r="T460" s="8" t="e">
        <f>VLOOKUP(L460,#REF!,3,0)</f>
        <v>#REF!</v>
      </c>
    </row>
    <row r="461" spans="1:20" ht="15.75" customHeight="1" x14ac:dyDescent="0.25">
      <c r="A461" s="66">
        <v>42551</v>
      </c>
      <c r="B461" s="67" t="s">
        <v>290</v>
      </c>
      <c r="C461" s="67" t="s">
        <v>81</v>
      </c>
      <c r="D461" s="68">
        <v>32482013.062499993</v>
      </c>
      <c r="E461" s="2">
        <v>0</v>
      </c>
      <c r="F461" s="12">
        <f t="shared" si="35"/>
        <v>32.482013062499995</v>
      </c>
      <c r="G461" s="8">
        <f t="shared" si="36"/>
        <v>6</v>
      </c>
      <c r="H461" s="8">
        <f t="shared" si="37"/>
        <v>2016</v>
      </c>
      <c r="I461" s="3" t="s">
        <v>45</v>
      </c>
      <c r="J461" s="6" t="str">
        <f t="shared" si="38"/>
        <v>6413</v>
      </c>
      <c r="K461" s="6" t="str">
        <f t="shared" si="39"/>
        <v>641</v>
      </c>
      <c r="L461" s="6" t="s">
        <v>258</v>
      </c>
      <c r="M461" s="4" t="str">
        <f>+VLOOKUP(J461,data1!$A$2:$C$19,2,0)</f>
        <v>Chi phí công cụ, dụng cụ</v>
      </c>
      <c r="N461" s="6" t="s">
        <v>265</v>
      </c>
      <c r="O461" s="6" t="s">
        <v>215</v>
      </c>
      <c r="P461" s="6" t="b">
        <f t="shared" si="40"/>
        <v>0</v>
      </c>
      <c r="Q461" s="1">
        <v>2</v>
      </c>
      <c r="R461" s="4" t="str">
        <f>+VLOOKUP(M461,data1!$B$2:$C$19,2,0)</f>
        <v>CP03</v>
      </c>
      <c r="S461" s="8" t="s">
        <v>235</v>
      </c>
      <c r="T461" s="8" t="e">
        <f>VLOOKUP(L461,#REF!,3,0)</f>
        <v>#REF!</v>
      </c>
    </row>
    <row r="462" spans="1:20" ht="15.75" customHeight="1" x14ac:dyDescent="0.25">
      <c r="A462" s="66">
        <v>42551</v>
      </c>
      <c r="B462" s="67" t="s">
        <v>274</v>
      </c>
      <c r="C462" s="67" t="s">
        <v>31</v>
      </c>
      <c r="D462" s="68">
        <v>31802962.499999993</v>
      </c>
      <c r="E462" s="2">
        <v>0</v>
      </c>
      <c r="F462" s="12">
        <f t="shared" si="35"/>
        <v>31.802962499999992</v>
      </c>
      <c r="G462" s="8">
        <f t="shared" si="36"/>
        <v>6</v>
      </c>
      <c r="H462" s="8">
        <f t="shared" si="37"/>
        <v>2016</v>
      </c>
      <c r="I462" s="3" t="s">
        <v>62</v>
      </c>
      <c r="J462" s="6" t="str">
        <f t="shared" si="38"/>
        <v>6419</v>
      </c>
      <c r="K462" s="6" t="str">
        <f t="shared" si="39"/>
        <v>641</v>
      </c>
      <c r="L462" s="6" t="s">
        <v>255</v>
      </c>
      <c r="M462" s="4" t="str">
        <f>+VLOOKUP(J462,data1!$A$2:$C$19,2,0)</f>
        <v>Chi Phí dịch vụ mua ngoài</v>
      </c>
      <c r="N462" s="6" t="s">
        <v>262</v>
      </c>
      <c r="O462" s="6" t="s">
        <v>215</v>
      </c>
      <c r="P462" s="6" t="b">
        <f t="shared" si="40"/>
        <v>0</v>
      </c>
      <c r="Q462" s="1">
        <v>2</v>
      </c>
      <c r="R462" s="4" t="str">
        <f>+VLOOKUP(M462,data1!$B$2:$C$19,2,0)</f>
        <v>CP09</v>
      </c>
      <c r="S462" s="8" t="s">
        <v>235</v>
      </c>
      <c r="T462" s="8" t="e">
        <f>VLOOKUP(L462,#REF!,3,0)</f>
        <v>#REF!</v>
      </c>
    </row>
    <row r="463" spans="1:20" ht="15.75" customHeight="1" x14ac:dyDescent="0.25">
      <c r="A463" s="66">
        <v>42551</v>
      </c>
      <c r="B463" s="67" t="s">
        <v>275</v>
      </c>
      <c r="C463" s="67" t="s">
        <v>36</v>
      </c>
      <c r="D463" s="68">
        <v>29992320.562499993</v>
      </c>
      <c r="E463" s="2">
        <v>0</v>
      </c>
      <c r="F463" s="12">
        <f t="shared" si="35"/>
        <v>29.992320562499991</v>
      </c>
      <c r="G463" s="8">
        <f t="shared" si="36"/>
        <v>6</v>
      </c>
      <c r="H463" s="8">
        <f t="shared" si="37"/>
        <v>2016</v>
      </c>
      <c r="I463" s="3" t="s">
        <v>19</v>
      </c>
      <c r="J463" s="6" t="str">
        <f t="shared" si="38"/>
        <v>6413</v>
      </c>
      <c r="K463" s="6" t="str">
        <f t="shared" si="39"/>
        <v>641</v>
      </c>
      <c r="L463" s="6" t="s">
        <v>254</v>
      </c>
      <c r="M463" s="4" t="str">
        <f>+VLOOKUP(J463,data1!$A$2:$C$19,2,0)</f>
        <v>Chi phí công cụ, dụng cụ</v>
      </c>
      <c r="N463" s="6" t="s">
        <v>261</v>
      </c>
      <c r="O463" s="6" t="s">
        <v>215</v>
      </c>
      <c r="P463" s="6" t="b">
        <f t="shared" si="40"/>
        <v>0</v>
      </c>
      <c r="Q463" s="1">
        <v>2</v>
      </c>
      <c r="R463" s="4" t="str">
        <f>+VLOOKUP(M463,data1!$B$2:$C$19,2,0)</f>
        <v>CP03</v>
      </c>
      <c r="S463" s="8" t="s">
        <v>235</v>
      </c>
      <c r="T463" s="8" t="e">
        <f>VLOOKUP(L463,#REF!,3,0)</f>
        <v>#REF!</v>
      </c>
    </row>
    <row r="464" spans="1:20" ht="25.5" customHeight="1" x14ac:dyDescent="0.25">
      <c r="A464" s="66">
        <v>42551</v>
      </c>
      <c r="B464" s="67" t="s">
        <v>291</v>
      </c>
      <c r="C464" s="67" t="s">
        <v>48</v>
      </c>
      <c r="D464" s="68">
        <v>24548906.25</v>
      </c>
      <c r="E464" s="2">
        <v>0</v>
      </c>
      <c r="F464" s="12">
        <f t="shared" si="35"/>
        <v>24.548906250000002</v>
      </c>
      <c r="G464" s="8">
        <f t="shared" si="36"/>
        <v>6</v>
      </c>
      <c r="H464" s="8">
        <f t="shared" si="37"/>
        <v>2016</v>
      </c>
      <c r="I464" s="3" t="s">
        <v>134</v>
      </c>
      <c r="J464" s="6" t="str">
        <f t="shared" si="38"/>
        <v>6415</v>
      </c>
      <c r="K464" s="6" t="str">
        <f t="shared" si="39"/>
        <v>641</v>
      </c>
      <c r="L464" s="6" t="s">
        <v>257</v>
      </c>
      <c r="M464" s="4" t="str">
        <f>+VLOOKUP(J464,data1!$A$2:$C$19,2,0)</f>
        <v>Chi phí Marketing</v>
      </c>
      <c r="N464" s="6" t="s">
        <v>264</v>
      </c>
      <c r="O464" s="6" t="s">
        <v>215</v>
      </c>
      <c r="P464" s="6" t="b">
        <f t="shared" si="40"/>
        <v>0</v>
      </c>
      <c r="Q464" s="1">
        <v>2</v>
      </c>
      <c r="R464" s="4" t="str">
        <f>+VLOOKUP(M464,data1!$B$2:$C$19,2,0)</f>
        <v>CP05</v>
      </c>
      <c r="S464" s="8" t="s">
        <v>235</v>
      </c>
      <c r="T464" s="8" t="e">
        <f>VLOOKUP(L464,#REF!,3,0)</f>
        <v>#REF!</v>
      </c>
    </row>
    <row r="465" spans="1:20" ht="15.75" customHeight="1" x14ac:dyDescent="0.25">
      <c r="A465" s="66">
        <v>42551</v>
      </c>
      <c r="B465" s="67" t="s">
        <v>274</v>
      </c>
      <c r="C465" s="67" t="s">
        <v>30</v>
      </c>
      <c r="D465" s="68">
        <v>24204510</v>
      </c>
      <c r="E465" s="2">
        <v>0</v>
      </c>
      <c r="F465" s="12">
        <f t="shared" si="35"/>
        <v>24.204509999999999</v>
      </c>
      <c r="G465" s="8">
        <f t="shared" si="36"/>
        <v>6</v>
      </c>
      <c r="H465" s="8">
        <f t="shared" si="37"/>
        <v>2016</v>
      </c>
      <c r="I465" s="3" t="s">
        <v>62</v>
      </c>
      <c r="J465" s="6" t="str">
        <f t="shared" si="38"/>
        <v>6419</v>
      </c>
      <c r="K465" s="6" t="str">
        <f t="shared" si="39"/>
        <v>641</v>
      </c>
      <c r="L465" s="6" t="s">
        <v>255</v>
      </c>
      <c r="M465" s="4" t="str">
        <f>+VLOOKUP(J465,data1!$A$2:$C$19,2,0)</f>
        <v>Chi Phí dịch vụ mua ngoài</v>
      </c>
      <c r="N465" s="6" t="s">
        <v>262</v>
      </c>
      <c r="O465" s="6" t="s">
        <v>215</v>
      </c>
      <c r="P465" s="6" t="b">
        <f t="shared" si="40"/>
        <v>0</v>
      </c>
      <c r="Q465" s="1">
        <v>2</v>
      </c>
      <c r="R465" s="4" t="str">
        <f>+VLOOKUP(M465,data1!$B$2:$C$19,2,0)</f>
        <v>CP09</v>
      </c>
      <c r="S465" s="8" t="s">
        <v>235</v>
      </c>
      <c r="T465" s="8" t="e">
        <f>VLOOKUP(L465,#REF!,3,0)</f>
        <v>#REF!</v>
      </c>
    </row>
    <row r="466" spans="1:20" ht="15.75" customHeight="1" x14ac:dyDescent="0.25">
      <c r="A466" s="66">
        <v>42551</v>
      </c>
      <c r="B466" s="67" t="s">
        <v>292</v>
      </c>
      <c r="C466" s="67" t="s">
        <v>58</v>
      </c>
      <c r="D466" s="68">
        <v>23411449.012499999</v>
      </c>
      <c r="E466" s="2">
        <v>0</v>
      </c>
      <c r="F466" s="12">
        <f t="shared" si="35"/>
        <v>23.4114490125</v>
      </c>
      <c r="G466" s="8">
        <f t="shared" si="36"/>
        <v>6</v>
      </c>
      <c r="H466" s="8">
        <f t="shared" si="37"/>
        <v>2016</v>
      </c>
      <c r="I466" s="3" t="s">
        <v>174</v>
      </c>
      <c r="J466" s="6" t="str">
        <f t="shared" si="38"/>
        <v>6412</v>
      </c>
      <c r="K466" s="6" t="str">
        <f t="shared" si="39"/>
        <v>641</v>
      </c>
      <c r="L466" s="6" t="s">
        <v>259</v>
      </c>
      <c r="M466" s="4" t="str">
        <f>+VLOOKUP(J466,data1!$A$2:$C$19,2,0)</f>
        <v>Chi phí nguyên vật liệu, bao bì</v>
      </c>
      <c r="N466" s="6" t="s">
        <v>266</v>
      </c>
      <c r="O466" s="6" t="s">
        <v>215</v>
      </c>
      <c r="P466" s="6" t="b">
        <f t="shared" si="40"/>
        <v>0</v>
      </c>
      <c r="Q466" s="1">
        <v>2</v>
      </c>
      <c r="R466" s="4" t="str">
        <f>+VLOOKUP(M466,data1!$B$2:$C$19,2,0)</f>
        <v>CP02</v>
      </c>
      <c r="S466" s="8" t="s">
        <v>235</v>
      </c>
      <c r="T466" s="8" t="e">
        <f>VLOOKUP(L466,#REF!,3,0)</f>
        <v>#REF!</v>
      </c>
    </row>
    <row r="467" spans="1:20" ht="15.75" customHeight="1" x14ac:dyDescent="0.25">
      <c r="A467" s="66">
        <v>42551</v>
      </c>
      <c r="B467" s="67" t="s">
        <v>289</v>
      </c>
      <c r="C467" s="67" t="s">
        <v>81</v>
      </c>
      <c r="D467" s="68">
        <v>20079789.1875</v>
      </c>
      <c r="E467" s="2">
        <v>0</v>
      </c>
      <c r="F467" s="12">
        <f t="shared" si="35"/>
        <v>20.079789187500001</v>
      </c>
      <c r="G467" s="8">
        <f t="shared" si="36"/>
        <v>6</v>
      </c>
      <c r="H467" s="8">
        <f t="shared" si="37"/>
        <v>2016</v>
      </c>
      <c r="I467" s="3" t="s">
        <v>132</v>
      </c>
      <c r="J467" s="6" t="str">
        <f t="shared" si="38"/>
        <v>6413</v>
      </c>
      <c r="K467" s="6" t="str">
        <f t="shared" si="39"/>
        <v>641</v>
      </c>
      <c r="L467" s="6" t="s">
        <v>256</v>
      </c>
      <c r="M467" s="4" t="str">
        <f>+VLOOKUP(J467,data1!$A$2:$C$19,2,0)</f>
        <v>Chi phí công cụ, dụng cụ</v>
      </c>
      <c r="N467" s="6" t="s">
        <v>263</v>
      </c>
      <c r="O467" s="6" t="s">
        <v>215</v>
      </c>
      <c r="P467" s="6" t="b">
        <f t="shared" si="40"/>
        <v>0</v>
      </c>
      <c r="Q467" s="1">
        <v>2</v>
      </c>
      <c r="R467" s="4" t="str">
        <f>+VLOOKUP(M467,data1!$B$2:$C$19,2,0)</f>
        <v>CP03</v>
      </c>
      <c r="S467" s="8" t="s">
        <v>235</v>
      </c>
      <c r="T467" s="8" t="e">
        <f>VLOOKUP(L467,#REF!,3,0)</f>
        <v>#REF!</v>
      </c>
    </row>
    <row r="468" spans="1:20" ht="15.75" customHeight="1" x14ac:dyDescent="0.25">
      <c r="A468" s="66">
        <v>42551</v>
      </c>
      <c r="B468" s="67" t="s">
        <v>290</v>
      </c>
      <c r="C468" s="67" t="s">
        <v>135</v>
      </c>
      <c r="D468" s="68">
        <v>16145999.999999996</v>
      </c>
      <c r="E468" s="2">
        <v>0</v>
      </c>
      <c r="F468" s="12">
        <f t="shared" si="35"/>
        <v>16.145999999999997</v>
      </c>
      <c r="G468" s="8">
        <f t="shared" si="36"/>
        <v>6</v>
      </c>
      <c r="H468" s="8">
        <f t="shared" si="37"/>
        <v>2016</v>
      </c>
      <c r="I468" s="3" t="s">
        <v>45</v>
      </c>
      <c r="J468" s="6" t="str">
        <f t="shared" si="38"/>
        <v>6413</v>
      </c>
      <c r="K468" s="6" t="str">
        <f t="shared" si="39"/>
        <v>641</v>
      </c>
      <c r="L468" s="6" t="s">
        <v>258</v>
      </c>
      <c r="M468" s="4" t="str">
        <f>+VLOOKUP(J468,data1!$A$2:$C$19,2,0)</f>
        <v>Chi phí công cụ, dụng cụ</v>
      </c>
      <c r="N468" s="6" t="s">
        <v>265</v>
      </c>
      <c r="O468" s="6" t="s">
        <v>215</v>
      </c>
      <c r="P468" s="6" t="b">
        <f t="shared" si="40"/>
        <v>0</v>
      </c>
      <c r="Q468" s="1">
        <v>2</v>
      </c>
      <c r="R468" s="4" t="str">
        <f>+VLOOKUP(M468,data1!$B$2:$C$19,2,0)</f>
        <v>CP03</v>
      </c>
      <c r="S468" s="8" t="s">
        <v>235</v>
      </c>
      <c r="T468" s="8" t="e">
        <f>VLOOKUP(L468,#REF!,3,0)</f>
        <v>#REF!</v>
      </c>
    </row>
    <row r="469" spans="1:20" ht="15.75" customHeight="1" x14ac:dyDescent="0.25">
      <c r="A469" s="66">
        <v>42551</v>
      </c>
      <c r="B469" s="67" t="s">
        <v>293</v>
      </c>
      <c r="C469" s="67" t="s">
        <v>26</v>
      </c>
      <c r="D469" s="68">
        <v>15210548.887499999</v>
      </c>
      <c r="E469" s="2">
        <v>0</v>
      </c>
      <c r="F469" s="12">
        <f t="shared" si="35"/>
        <v>15.2105488875</v>
      </c>
      <c r="G469" s="8">
        <f t="shared" si="36"/>
        <v>6</v>
      </c>
      <c r="H469" s="8">
        <f t="shared" si="37"/>
        <v>2016</v>
      </c>
      <c r="I469" s="3" t="s">
        <v>175</v>
      </c>
      <c r="J469" s="6" t="str">
        <f t="shared" si="38"/>
        <v>6412</v>
      </c>
      <c r="K469" s="6" t="str">
        <f t="shared" si="39"/>
        <v>641</v>
      </c>
      <c r="L469" s="6" t="s">
        <v>254</v>
      </c>
      <c r="M469" s="4" t="str">
        <f>+VLOOKUP(J469,data1!$A$2:$C$19,2,0)</f>
        <v>Chi phí nguyên vật liệu, bao bì</v>
      </c>
      <c r="N469" s="6" t="s">
        <v>261</v>
      </c>
      <c r="O469" s="6" t="s">
        <v>215</v>
      </c>
      <c r="P469" s="6" t="b">
        <f t="shared" si="40"/>
        <v>0</v>
      </c>
      <c r="Q469" s="1">
        <v>2</v>
      </c>
      <c r="R469" s="4" t="str">
        <f>+VLOOKUP(M469,data1!$B$2:$C$19,2,0)</f>
        <v>CP02</v>
      </c>
      <c r="S469" s="8" t="s">
        <v>235</v>
      </c>
      <c r="T469" s="8" t="e">
        <f>VLOOKUP(L469,#REF!,3,0)</f>
        <v>#REF!</v>
      </c>
    </row>
    <row r="470" spans="1:20" ht="15.75" customHeight="1" x14ac:dyDescent="0.25">
      <c r="A470" s="66">
        <v>42551</v>
      </c>
      <c r="B470" s="67" t="s">
        <v>277</v>
      </c>
      <c r="C470" s="67" t="s">
        <v>54</v>
      </c>
      <c r="D470" s="68">
        <v>14976449.999999996</v>
      </c>
      <c r="E470" s="2">
        <v>0</v>
      </c>
      <c r="F470" s="12">
        <f t="shared" si="35"/>
        <v>14.976449999999996</v>
      </c>
      <c r="G470" s="8">
        <f t="shared" si="36"/>
        <v>6</v>
      </c>
      <c r="H470" s="8">
        <f t="shared" si="37"/>
        <v>2016</v>
      </c>
      <c r="I470" s="3" t="s">
        <v>172</v>
      </c>
      <c r="J470" s="6" t="str">
        <f t="shared" si="38"/>
        <v>6416</v>
      </c>
      <c r="K470" s="6" t="str">
        <f t="shared" si="39"/>
        <v>641</v>
      </c>
      <c r="L470" s="6" t="s">
        <v>254</v>
      </c>
      <c r="M470" s="4" t="str">
        <f>+VLOOKUP(J470,data1!$A$2:$C$19,2,0)</f>
        <v>Chi phí điện, nước, điện thoại, Internet...</v>
      </c>
      <c r="N470" s="6" t="s">
        <v>261</v>
      </c>
      <c r="O470" s="6" t="s">
        <v>215</v>
      </c>
      <c r="P470" s="6" t="b">
        <f t="shared" si="40"/>
        <v>0</v>
      </c>
      <c r="Q470" s="1">
        <v>2</v>
      </c>
      <c r="R470" s="4" t="str">
        <f>+VLOOKUP(M470,data1!$B$2:$C$19,2,0)</f>
        <v>CP06</v>
      </c>
      <c r="S470" s="8" t="s">
        <v>235</v>
      </c>
      <c r="T470" s="8" t="e">
        <f>VLOOKUP(L470,#REF!,3,0)</f>
        <v>#REF!</v>
      </c>
    </row>
    <row r="471" spans="1:20" ht="15.75" customHeight="1" x14ac:dyDescent="0.25">
      <c r="A471" s="66">
        <v>42551</v>
      </c>
      <c r="B471" s="67" t="s">
        <v>288</v>
      </c>
      <c r="C471" s="67" t="s">
        <v>44</v>
      </c>
      <c r="D471" s="68">
        <v>12783339.337499999</v>
      </c>
      <c r="E471" s="2">
        <v>0</v>
      </c>
      <c r="F471" s="12">
        <f t="shared" si="35"/>
        <v>12.783339337499999</v>
      </c>
      <c r="G471" s="8">
        <f t="shared" si="36"/>
        <v>6</v>
      </c>
      <c r="H471" s="8">
        <f t="shared" si="37"/>
        <v>2016</v>
      </c>
      <c r="I471" s="3" t="s">
        <v>42</v>
      </c>
      <c r="J471" s="6" t="str">
        <f t="shared" si="38"/>
        <v>6413</v>
      </c>
      <c r="K471" s="6" t="str">
        <f t="shared" si="39"/>
        <v>641</v>
      </c>
      <c r="L471" s="6" t="s">
        <v>259</v>
      </c>
      <c r="M471" s="4" t="str">
        <f>+VLOOKUP(J471,data1!$A$2:$C$19,2,0)</f>
        <v>Chi phí công cụ, dụng cụ</v>
      </c>
      <c r="N471" s="6" t="s">
        <v>266</v>
      </c>
      <c r="O471" s="6" t="s">
        <v>215</v>
      </c>
      <c r="P471" s="6" t="b">
        <f t="shared" si="40"/>
        <v>0</v>
      </c>
      <c r="Q471" s="1">
        <v>2</v>
      </c>
      <c r="R471" s="4" t="str">
        <f>+VLOOKUP(M471,data1!$B$2:$C$19,2,0)</f>
        <v>CP03</v>
      </c>
      <c r="S471" s="8" t="s">
        <v>235</v>
      </c>
      <c r="T471" s="8" t="e">
        <f>VLOOKUP(L471,#REF!,3,0)</f>
        <v>#REF!</v>
      </c>
    </row>
    <row r="472" spans="1:20" ht="15.75" customHeight="1" x14ac:dyDescent="0.25">
      <c r="A472" s="66">
        <v>42551</v>
      </c>
      <c r="B472" s="67" t="s">
        <v>294</v>
      </c>
      <c r="C472" s="67" t="s">
        <v>31</v>
      </c>
      <c r="D472" s="68">
        <v>9961875</v>
      </c>
      <c r="E472" s="2">
        <v>0</v>
      </c>
      <c r="F472" s="12">
        <f t="shared" si="35"/>
        <v>9.9618749999999991</v>
      </c>
      <c r="G472" s="8">
        <f t="shared" si="36"/>
        <v>6</v>
      </c>
      <c r="H472" s="8">
        <f t="shared" si="37"/>
        <v>2016</v>
      </c>
      <c r="I472" s="3" t="s">
        <v>136</v>
      </c>
      <c r="J472" s="6" t="str">
        <f t="shared" si="38"/>
        <v>6418</v>
      </c>
      <c r="K472" s="6" t="str">
        <f t="shared" si="39"/>
        <v>641</v>
      </c>
      <c r="L472" s="6" t="s">
        <v>256</v>
      </c>
      <c r="M472" s="4" t="str">
        <f>+VLOOKUP(J472,data1!$A$2:$C$19,2,0)</f>
        <v>Chi phí vận chuyển</v>
      </c>
      <c r="N472" s="6" t="s">
        <v>263</v>
      </c>
      <c r="O472" s="6" t="s">
        <v>215</v>
      </c>
      <c r="P472" s="6" t="b">
        <f t="shared" si="40"/>
        <v>0</v>
      </c>
      <c r="Q472" s="1">
        <v>2</v>
      </c>
      <c r="R472" s="4" t="str">
        <f>+VLOOKUP(M472,data1!$B$2:$C$19,2,0)</f>
        <v>CP08</v>
      </c>
      <c r="S472" s="8" t="s">
        <v>235</v>
      </c>
      <c r="T472" s="8" t="e">
        <f>VLOOKUP(L472,#REF!,3,0)</f>
        <v>#REF!</v>
      </c>
    </row>
    <row r="473" spans="1:20" ht="15.75" customHeight="1" x14ac:dyDescent="0.25">
      <c r="A473" s="66">
        <v>42551</v>
      </c>
      <c r="B473" s="67" t="s">
        <v>286</v>
      </c>
      <c r="C473" s="67" t="s">
        <v>46</v>
      </c>
      <c r="D473" s="68">
        <v>9703125</v>
      </c>
      <c r="E473" s="2">
        <v>0</v>
      </c>
      <c r="F473" s="12">
        <f t="shared" si="35"/>
        <v>9.703125</v>
      </c>
      <c r="G473" s="8">
        <f t="shared" si="36"/>
        <v>6</v>
      </c>
      <c r="H473" s="8">
        <f t="shared" si="37"/>
        <v>2016</v>
      </c>
      <c r="I473" s="3" t="s">
        <v>131</v>
      </c>
      <c r="J473" s="6" t="str">
        <f t="shared" si="38"/>
        <v>6419</v>
      </c>
      <c r="K473" s="6" t="str">
        <f t="shared" si="39"/>
        <v>641</v>
      </c>
      <c r="L473" s="6" t="s">
        <v>258</v>
      </c>
      <c r="M473" s="4" t="str">
        <f>+VLOOKUP(J473,data1!$A$2:$C$19,2,0)</f>
        <v>Chi Phí dịch vụ mua ngoài</v>
      </c>
      <c r="N473" s="6" t="s">
        <v>265</v>
      </c>
      <c r="O473" s="6" t="s">
        <v>215</v>
      </c>
      <c r="P473" s="6" t="b">
        <f t="shared" si="40"/>
        <v>0</v>
      </c>
      <c r="Q473" s="1">
        <v>2</v>
      </c>
      <c r="R473" s="4" t="str">
        <f>+VLOOKUP(M473,data1!$B$2:$C$19,2,0)</f>
        <v>CP09</v>
      </c>
      <c r="S473" s="8" t="s">
        <v>235</v>
      </c>
      <c r="T473" s="8" t="e">
        <f>VLOOKUP(L473,#REF!,3,0)</f>
        <v>#REF!</v>
      </c>
    </row>
    <row r="474" spans="1:20" ht="25.5" customHeight="1" x14ac:dyDescent="0.25">
      <c r="A474" s="66">
        <v>42551</v>
      </c>
      <c r="B474" s="67" t="s">
        <v>295</v>
      </c>
      <c r="C474" s="67" t="s">
        <v>31</v>
      </c>
      <c r="D474" s="68">
        <v>9666900</v>
      </c>
      <c r="E474" s="2">
        <v>0</v>
      </c>
      <c r="F474" s="12">
        <f t="shared" si="35"/>
        <v>9.6669</v>
      </c>
      <c r="G474" s="8">
        <f t="shared" si="36"/>
        <v>6</v>
      </c>
      <c r="H474" s="8">
        <f t="shared" si="37"/>
        <v>2016</v>
      </c>
      <c r="I474" s="3" t="s">
        <v>137</v>
      </c>
      <c r="J474" s="6" t="str">
        <f t="shared" si="38"/>
        <v>6419</v>
      </c>
      <c r="K474" s="6" t="str">
        <f t="shared" si="39"/>
        <v>641</v>
      </c>
      <c r="L474" s="6" t="s">
        <v>260</v>
      </c>
      <c r="M474" s="4" t="str">
        <f>+VLOOKUP(J474,data1!$A$2:$C$19,2,0)</f>
        <v>Chi Phí dịch vụ mua ngoài</v>
      </c>
      <c r="N474" s="6" t="s">
        <v>267</v>
      </c>
      <c r="O474" s="6" t="s">
        <v>215</v>
      </c>
      <c r="P474" s="6" t="b">
        <f t="shared" si="40"/>
        <v>0</v>
      </c>
      <c r="Q474" s="1">
        <v>2</v>
      </c>
      <c r="R474" s="4" t="str">
        <f>+VLOOKUP(M474,data1!$B$2:$C$19,2,0)</f>
        <v>CP09</v>
      </c>
      <c r="S474" s="8" t="s">
        <v>235</v>
      </c>
      <c r="T474" s="8" t="e">
        <f>VLOOKUP(L474,#REF!,3,0)</f>
        <v>#REF!</v>
      </c>
    </row>
    <row r="475" spans="1:20" ht="15.75" customHeight="1" x14ac:dyDescent="0.25">
      <c r="A475" s="66">
        <v>42551</v>
      </c>
      <c r="B475" s="67" t="s">
        <v>290</v>
      </c>
      <c r="C475" s="67" t="s">
        <v>31</v>
      </c>
      <c r="D475" s="68">
        <v>6210000</v>
      </c>
      <c r="E475" s="2">
        <v>0</v>
      </c>
      <c r="F475" s="12">
        <f t="shared" si="35"/>
        <v>6.21</v>
      </c>
      <c r="G475" s="8">
        <f t="shared" si="36"/>
        <v>6</v>
      </c>
      <c r="H475" s="8">
        <f t="shared" si="37"/>
        <v>2016</v>
      </c>
      <c r="I475" s="3" t="s">
        <v>45</v>
      </c>
      <c r="J475" s="6" t="str">
        <f t="shared" si="38"/>
        <v>6413</v>
      </c>
      <c r="K475" s="6" t="str">
        <f t="shared" si="39"/>
        <v>641</v>
      </c>
      <c r="L475" s="6" t="s">
        <v>258</v>
      </c>
      <c r="M475" s="4" t="str">
        <f>+VLOOKUP(J475,data1!$A$2:$C$19,2,0)</f>
        <v>Chi phí công cụ, dụng cụ</v>
      </c>
      <c r="N475" s="6" t="s">
        <v>265</v>
      </c>
      <c r="O475" s="6" t="s">
        <v>215</v>
      </c>
      <c r="P475" s="6" t="b">
        <f t="shared" si="40"/>
        <v>0</v>
      </c>
      <c r="Q475" s="1">
        <v>2</v>
      </c>
      <c r="R475" s="4" t="str">
        <f>+VLOOKUP(M475,data1!$B$2:$C$19,2,0)</f>
        <v>CP03</v>
      </c>
      <c r="S475" s="8" t="s">
        <v>235</v>
      </c>
      <c r="T475" s="8" t="e">
        <f>VLOOKUP(L475,#REF!,3,0)</f>
        <v>#REF!</v>
      </c>
    </row>
    <row r="476" spans="1:20" ht="15.75" customHeight="1" x14ac:dyDescent="0.25">
      <c r="A476" s="66">
        <v>42551</v>
      </c>
      <c r="B476" s="67" t="s">
        <v>281</v>
      </c>
      <c r="C476" s="67" t="s">
        <v>49</v>
      </c>
      <c r="D476" s="68">
        <v>5390624.1374999993</v>
      </c>
      <c r="E476" s="2">
        <v>0</v>
      </c>
      <c r="F476" s="12">
        <f t="shared" si="35"/>
        <v>5.3906241374999997</v>
      </c>
      <c r="G476" s="8">
        <f t="shared" si="36"/>
        <v>6</v>
      </c>
      <c r="H476" s="8">
        <f t="shared" si="37"/>
        <v>2016</v>
      </c>
      <c r="I476" s="3" t="s">
        <v>127</v>
      </c>
      <c r="J476" s="6" t="str">
        <f t="shared" si="38"/>
        <v>6419</v>
      </c>
      <c r="K476" s="6" t="str">
        <f t="shared" si="39"/>
        <v>641</v>
      </c>
      <c r="L476" s="6" t="s">
        <v>257</v>
      </c>
      <c r="M476" s="4" t="str">
        <f>+VLOOKUP(J476,data1!$A$2:$C$19,2,0)</f>
        <v>Chi Phí dịch vụ mua ngoài</v>
      </c>
      <c r="N476" s="6" t="s">
        <v>264</v>
      </c>
      <c r="O476" s="6" t="s">
        <v>215</v>
      </c>
      <c r="P476" s="6" t="b">
        <f t="shared" si="40"/>
        <v>0</v>
      </c>
      <c r="Q476" s="1">
        <v>2</v>
      </c>
      <c r="R476" s="4" t="str">
        <f>+VLOOKUP(M476,data1!$B$2:$C$19,2,0)</f>
        <v>CP09</v>
      </c>
      <c r="S476" s="8" t="s">
        <v>235</v>
      </c>
      <c r="T476" s="8" t="e">
        <f>VLOOKUP(L476,#REF!,3,0)</f>
        <v>#REF!</v>
      </c>
    </row>
    <row r="477" spans="1:20" ht="15.75" customHeight="1" x14ac:dyDescent="0.25">
      <c r="A477" s="66">
        <v>42551</v>
      </c>
      <c r="B477" s="67" t="s">
        <v>276</v>
      </c>
      <c r="C477" s="67" t="s">
        <v>55</v>
      </c>
      <c r="D477" s="68">
        <v>5265562.5</v>
      </c>
      <c r="E477" s="2">
        <v>0</v>
      </c>
      <c r="F477" s="12">
        <f t="shared" si="35"/>
        <v>5.2655624999999997</v>
      </c>
      <c r="G477" s="8">
        <f t="shared" si="36"/>
        <v>6</v>
      </c>
      <c r="H477" s="8">
        <f t="shared" si="37"/>
        <v>2016</v>
      </c>
      <c r="I477" s="3" t="s">
        <v>61</v>
      </c>
      <c r="J477" s="6" t="str">
        <f t="shared" si="38"/>
        <v>6419</v>
      </c>
      <c r="K477" s="6" t="str">
        <f t="shared" si="39"/>
        <v>641</v>
      </c>
      <c r="L477" s="6" t="s">
        <v>254</v>
      </c>
      <c r="M477" s="4" t="str">
        <f>+VLOOKUP(J477,data1!$A$2:$C$19,2,0)</f>
        <v>Chi Phí dịch vụ mua ngoài</v>
      </c>
      <c r="N477" s="6" t="s">
        <v>261</v>
      </c>
      <c r="O477" s="6" t="s">
        <v>215</v>
      </c>
      <c r="P477" s="6" t="b">
        <f t="shared" si="40"/>
        <v>0</v>
      </c>
      <c r="Q477" s="1">
        <v>2</v>
      </c>
      <c r="R477" s="4" t="str">
        <f>+VLOOKUP(M477,data1!$B$2:$C$19,2,0)</f>
        <v>CP09</v>
      </c>
      <c r="S477" s="8" t="s">
        <v>235</v>
      </c>
      <c r="T477" s="8" t="e">
        <f>VLOOKUP(L477,#REF!,3,0)</f>
        <v>#REF!</v>
      </c>
    </row>
    <row r="478" spans="1:20" ht="15.75" customHeight="1" x14ac:dyDescent="0.25">
      <c r="A478" s="66">
        <v>42551</v>
      </c>
      <c r="B478" s="67" t="s">
        <v>271</v>
      </c>
      <c r="C478" s="67" t="s">
        <v>31</v>
      </c>
      <c r="D478" s="68">
        <v>5175000</v>
      </c>
      <c r="E478" s="2">
        <v>0</v>
      </c>
      <c r="F478" s="12">
        <f t="shared" si="35"/>
        <v>5.1749999999999998</v>
      </c>
      <c r="G478" s="8">
        <f t="shared" si="36"/>
        <v>6</v>
      </c>
      <c r="H478" s="8">
        <f t="shared" si="37"/>
        <v>2016</v>
      </c>
      <c r="I478" s="3" t="s">
        <v>17</v>
      </c>
      <c r="J478" s="6" t="str">
        <f t="shared" si="38"/>
        <v>6411</v>
      </c>
      <c r="K478" s="6" t="str">
        <f t="shared" si="39"/>
        <v>641</v>
      </c>
      <c r="L478" s="6" t="s">
        <v>255</v>
      </c>
      <c r="M478" s="4" t="str">
        <f>+VLOOKUP(J478,data1!$A$2:$C$19,2,0)</f>
        <v>Lương và thưởng</v>
      </c>
      <c r="N478" s="6" t="s">
        <v>262</v>
      </c>
      <c r="O478" s="6" t="s">
        <v>215</v>
      </c>
      <c r="P478" s="6" t="b">
        <f t="shared" si="40"/>
        <v>0</v>
      </c>
      <c r="Q478" s="1">
        <v>2</v>
      </c>
      <c r="R478" s="4" t="str">
        <f>+VLOOKUP(M478,data1!$B$2:$C$19,2,0)</f>
        <v>CP01</v>
      </c>
      <c r="S478" s="8" t="s">
        <v>235</v>
      </c>
      <c r="T478" s="8" t="e">
        <f>VLOOKUP(L478,#REF!,3,0)</f>
        <v>#REF!</v>
      </c>
    </row>
    <row r="479" spans="1:20" ht="25.5" customHeight="1" x14ac:dyDescent="0.25">
      <c r="A479" s="66">
        <v>42551</v>
      </c>
      <c r="B479" s="67" t="s">
        <v>283</v>
      </c>
      <c r="C479" s="67" t="s">
        <v>31</v>
      </c>
      <c r="D479" s="68">
        <v>5045625</v>
      </c>
      <c r="E479" s="2">
        <v>0</v>
      </c>
      <c r="F479" s="12">
        <f t="shared" si="35"/>
        <v>5.0456250000000002</v>
      </c>
      <c r="G479" s="8">
        <f t="shared" si="36"/>
        <v>6</v>
      </c>
      <c r="H479" s="8">
        <f t="shared" si="37"/>
        <v>2016</v>
      </c>
      <c r="I479" s="3" t="s">
        <v>128</v>
      </c>
      <c r="J479" s="6" t="str">
        <f t="shared" si="38"/>
        <v>6411</v>
      </c>
      <c r="K479" s="6" t="str">
        <f t="shared" si="39"/>
        <v>641</v>
      </c>
      <c r="L479" s="6" t="s">
        <v>256</v>
      </c>
      <c r="M479" s="4" t="str">
        <f>+VLOOKUP(J479,data1!$A$2:$C$19,2,0)</f>
        <v>Lương và thưởng</v>
      </c>
      <c r="N479" s="6" t="s">
        <v>263</v>
      </c>
      <c r="O479" s="6" t="s">
        <v>215</v>
      </c>
      <c r="P479" s="6" t="b">
        <f t="shared" si="40"/>
        <v>0</v>
      </c>
      <c r="Q479" s="1">
        <v>2</v>
      </c>
      <c r="R479" s="4" t="str">
        <f>+VLOOKUP(M479,data1!$B$2:$C$19,2,0)</f>
        <v>CP01</v>
      </c>
      <c r="S479" s="8" t="s">
        <v>235</v>
      </c>
      <c r="T479" s="8" t="e">
        <f>VLOOKUP(L479,#REF!,3,0)</f>
        <v>#REF!</v>
      </c>
    </row>
    <row r="480" spans="1:20" ht="15.75" customHeight="1" x14ac:dyDescent="0.25">
      <c r="A480" s="66">
        <v>42551</v>
      </c>
      <c r="B480" s="67" t="s">
        <v>275</v>
      </c>
      <c r="C480" s="67" t="s">
        <v>33</v>
      </c>
      <c r="D480" s="68">
        <v>4553999.9999999991</v>
      </c>
      <c r="E480" s="2">
        <v>0</v>
      </c>
      <c r="F480" s="12">
        <f t="shared" si="35"/>
        <v>4.5539999999999994</v>
      </c>
      <c r="G480" s="8">
        <f t="shared" si="36"/>
        <v>6</v>
      </c>
      <c r="H480" s="8">
        <f t="shared" si="37"/>
        <v>2016</v>
      </c>
      <c r="I480" s="3" t="s">
        <v>19</v>
      </c>
      <c r="J480" s="6" t="str">
        <f t="shared" si="38"/>
        <v>6413</v>
      </c>
      <c r="K480" s="6" t="str">
        <f t="shared" si="39"/>
        <v>641</v>
      </c>
      <c r="L480" s="6" t="s">
        <v>254</v>
      </c>
      <c r="M480" s="4" t="str">
        <f>+VLOOKUP(J480,data1!$A$2:$C$19,2,0)</f>
        <v>Chi phí công cụ, dụng cụ</v>
      </c>
      <c r="N480" s="6" t="s">
        <v>261</v>
      </c>
      <c r="O480" s="6" t="s">
        <v>215</v>
      </c>
      <c r="P480" s="6" t="b">
        <f t="shared" si="40"/>
        <v>0</v>
      </c>
      <c r="Q480" s="1">
        <v>2</v>
      </c>
      <c r="R480" s="4" t="str">
        <f>+VLOOKUP(M480,data1!$B$2:$C$19,2,0)</f>
        <v>CP03</v>
      </c>
      <c r="S480" s="8" t="s">
        <v>235</v>
      </c>
      <c r="T480" s="8" t="e">
        <f>VLOOKUP(L480,#REF!,3,0)</f>
        <v>#REF!</v>
      </c>
    </row>
    <row r="481" spans="1:20" ht="15.75" customHeight="1" x14ac:dyDescent="0.25">
      <c r="A481" s="66">
        <v>42551</v>
      </c>
      <c r="B481" s="67" t="s">
        <v>276</v>
      </c>
      <c r="C481" s="67" t="s">
        <v>54</v>
      </c>
      <c r="D481" s="68">
        <v>4427212.4999999991</v>
      </c>
      <c r="E481" s="2">
        <v>0</v>
      </c>
      <c r="F481" s="12">
        <f t="shared" si="35"/>
        <v>4.4272124999999987</v>
      </c>
      <c r="G481" s="8">
        <f t="shared" si="36"/>
        <v>6</v>
      </c>
      <c r="H481" s="8">
        <f t="shared" si="37"/>
        <v>2016</v>
      </c>
      <c r="I481" s="3" t="s">
        <v>61</v>
      </c>
      <c r="J481" s="6" t="str">
        <f t="shared" si="38"/>
        <v>6419</v>
      </c>
      <c r="K481" s="6" t="str">
        <f t="shared" si="39"/>
        <v>641</v>
      </c>
      <c r="L481" s="6" t="s">
        <v>254</v>
      </c>
      <c r="M481" s="4" t="str">
        <f>+VLOOKUP(J481,data1!$A$2:$C$19,2,0)</f>
        <v>Chi Phí dịch vụ mua ngoài</v>
      </c>
      <c r="N481" s="6" t="s">
        <v>261</v>
      </c>
      <c r="O481" s="6" t="s">
        <v>215</v>
      </c>
      <c r="P481" s="6" t="b">
        <f t="shared" si="40"/>
        <v>0</v>
      </c>
      <c r="Q481" s="1">
        <v>2</v>
      </c>
      <c r="R481" s="4" t="str">
        <f>+VLOOKUP(M481,data1!$B$2:$C$19,2,0)</f>
        <v>CP09</v>
      </c>
      <c r="S481" s="8" t="s">
        <v>235</v>
      </c>
      <c r="T481" s="8" t="e">
        <f>VLOOKUP(L481,#REF!,3,0)</f>
        <v>#REF!</v>
      </c>
    </row>
    <row r="482" spans="1:20" ht="15.75" customHeight="1" x14ac:dyDescent="0.25">
      <c r="A482" s="66">
        <v>42551</v>
      </c>
      <c r="B482" s="67" t="s">
        <v>284</v>
      </c>
      <c r="C482" s="67" t="s">
        <v>31</v>
      </c>
      <c r="D482" s="68">
        <v>4269374.9999999991</v>
      </c>
      <c r="E482" s="2">
        <v>0</v>
      </c>
      <c r="F482" s="12">
        <f t="shared" si="35"/>
        <v>4.2693749999999993</v>
      </c>
      <c r="G482" s="8">
        <f t="shared" si="36"/>
        <v>6</v>
      </c>
      <c r="H482" s="8">
        <f t="shared" si="37"/>
        <v>2016</v>
      </c>
      <c r="I482" s="3" t="s">
        <v>130</v>
      </c>
      <c r="J482" s="6" t="str">
        <f t="shared" si="38"/>
        <v>6411</v>
      </c>
      <c r="K482" s="6" t="str">
        <f t="shared" si="39"/>
        <v>641</v>
      </c>
      <c r="L482" s="6" t="s">
        <v>257</v>
      </c>
      <c r="M482" s="4" t="str">
        <f>+VLOOKUP(J482,data1!$A$2:$C$19,2,0)</f>
        <v>Lương và thưởng</v>
      </c>
      <c r="N482" s="6" t="s">
        <v>264</v>
      </c>
      <c r="O482" s="6" t="s">
        <v>215</v>
      </c>
      <c r="P482" s="6" t="b">
        <f t="shared" si="40"/>
        <v>0</v>
      </c>
      <c r="Q482" s="1">
        <v>2</v>
      </c>
      <c r="R482" s="4" t="str">
        <f>+VLOOKUP(M482,data1!$B$2:$C$19,2,0)</f>
        <v>CP01</v>
      </c>
      <c r="S482" s="8" t="s">
        <v>235</v>
      </c>
      <c r="T482" s="8" t="e">
        <f>VLOOKUP(L482,#REF!,3,0)</f>
        <v>#REF!</v>
      </c>
    </row>
    <row r="483" spans="1:20" ht="15.75" customHeight="1" x14ac:dyDescent="0.25">
      <c r="A483" s="66">
        <v>42551</v>
      </c>
      <c r="B483" s="67" t="s">
        <v>269</v>
      </c>
      <c r="C483" s="67" t="s">
        <v>73</v>
      </c>
      <c r="D483" s="68">
        <v>4263682.4999999991</v>
      </c>
      <c r="E483" s="2">
        <v>0</v>
      </c>
      <c r="F483" s="12">
        <f t="shared" si="35"/>
        <v>4.2636824999999989</v>
      </c>
      <c r="G483" s="8">
        <f t="shared" si="36"/>
        <v>6</v>
      </c>
      <c r="H483" s="8">
        <f t="shared" si="37"/>
        <v>2016</v>
      </c>
      <c r="I483" s="3" t="s">
        <v>11</v>
      </c>
      <c r="J483" s="6" t="str">
        <f t="shared" si="38"/>
        <v>6411</v>
      </c>
      <c r="K483" s="6" t="str">
        <f t="shared" si="39"/>
        <v>641</v>
      </c>
      <c r="L483" s="6" t="s">
        <v>254</v>
      </c>
      <c r="M483" s="4" t="str">
        <f>+VLOOKUP(J483,data1!$A$2:$C$19,2,0)</f>
        <v>Lương và thưởng</v>
      </c>
      <c r="N483" s="6" t="s">
        <v>261</v>
      </c>
      <c r="O483" s="6" t="s">
        <v>215</v>
      </c>
      <c r="P483" s="6" t="b">
        <f t="shared" si="40"/>
        <v>0</v>
      </c>
      <c r="Q483" s="1">
        <v>2</v>
      </c>
      <c r="R483" s="4" t="str">
        <f>+VLOOKUP(M483,data1!$B$2:$C$19,2,0)</f>
        <v>CP01</v>
      </c>
      <c r="S483" s="8" t="s">
        <v>235</v>
      </c>
      <c r="T483" s="8" t="e">
        <f>VLOOKUP(L483,#REF!,3,0)</f>
        <v>#REF!</v>
      </c>
    </row>
    <row r="484" spans="1:20" ht="15.75" customHeight="1" x14ac:dyDescent="0.25">
      <c r="A484" s="66">
        <v>42551</v>
      </c>
      <c r="B484" s="67" t="s">
        <v>296</v>
      </c>
      <c r="C484" s="67" t="s">
        <v>31</v>
      </c>
      <c r="D484" s="68">
        <v>4139999.9999999991</v>
      </c>
      <c r="E484" s="2">
        <v>0</v>
      </c>
      <c r="F484" s="12">
        <f t="shared" si="35"/>
        <v>4.1399999999999988</v>
      </c>
      <c r="G484" s="8">
        <f t="shared" si="36"/>
        <v>6</v>
      </c>
      <c r="H484" s="8">
        <f t="shared" si="37"/>
        <v>2016</v>
      </c>
      <c r="I484" s="3" t="s">
        <v>138</v>
      </c>
      <c r="J484" s="6" t="str">
        <f t="shared" si="38"/>
        <v>6418</v>
      </c>
      <c r="K484" s="6" t="str">
        <f t="shared" si="39"/>
        <v>641</v>
      </c>
      <c r="L484" s="6" t="s">
        <v>257</v>
      </c>
      <c r="M484" s="4" t="str">
        <f>+VLOOKUP(J484,data1!$A$2:$C$19,2,0)</f>
        <v>Chi phí vận chuyển</v>
      </c>
      <c r="N484" s="6" t="s">
        <v>264</v>
      </c>
      <c r="O484" s="6" t="s">
        <v>215</v>
      </c>
      <c r="P484" s="6" t="b">
        <f t="shared" si="40"/>
        <v>0</v>
      </c>
      <c r="Q484" s="1">
        <v>2</v>
      </c>
      <c r="R484" s="4" t="str">
        <f>+VLOOKUP(M484,data1!$B$2:$C$19,2,0)</f>
        <v>CP08</v>
      </c>
      <c r="S484" s="8" t="s">
        <v>235</v>
      </c>
      <c r="T484" s="8" t="e">
        <f>VLOOKUP(L484,#REF!,3,0)</f>
        <v>#REF!</v>
      </c>
    </row>
    <row r="485" spans="1:20" ht="15.75" customHeight="1" x14ac:dyDescent="0.25">
      <c r="A485" s="66">
        <v>42551</v>
      </c>
      <c r="B485" s="67" t="s">
        <v>290</v>
      </c>
      <c r="C485" s="67" t="s">
        <v>46</v>
      </c>
      <c r="D485" s="68">
        <v>2910937.5</v>
      </c>
      <c r="E485" s="2">
        <v>0</v>
      </c>
      <c r="F485" s="12">
        <f t="shared" si="35"/>
        <v>2.9109375000000002</v>
      </c>
      <c r="G485" s="8">
        <f t="shared" si="36"/>
        <v>6</v>
      </c>
      <c r="H485" s="8">
        <f t="shared" si="37"/>
        <v>2016</v>
      </c>
      <c r="I485" s="3" t="s">
        <v>45</v>
      </c>
      <c r="J485" s="6" t="str">
        <f t="shared" si="38"/>
        <v>6413</v>
      </c>
      <c r="K485" s="6" t="str">
        <f t="shared" si="39"/>
        <v>641</v>
      </c>
      <c r="L485" s="6" t="s">
        <v>258</v>
      </c>
      <c r="M485" s="4" t="str">
        <f>+VLOOKUP(J485,data1!$A$2:$C$19,2,0)</f>
        <v>Chi phí công cụ, dụng cụ</v>
      </c>
      <c r="N485" s="6" t="s">
        <v>265</v>
      </c>
      <c r="O485" s="6" t="s">
        <v>215</v>
      </c>
      <c r="P485" s="6" t="b">
        <f t="shared" si="40"/>
        <v>0</v>
      </c>
      <c r="Q485" s="1">
        <v>2</v>
      </c>
      <c r="R485" s="4" t="str">
        <f>+VLOOKUP(M485,data1!$B$2:$C$19,2,0)</f>
        <v>CP03</v>
      </c>
      <c r="S485" s="8" t="s">
        <v>235</v>
      </c>
      <c r="T485" s="8" t="e">
        <f>VLOOKUP(L485,#REF!,3,0)</f>
        <v>#REF!</v>
      </c>
    </row>
    <row r="486" spans="1:20" ht="15.75" customHeight="1" x14ac:dyDescent="0.25">
      <c r="A486" s="66">
        <v>42551</v>
      </c>
      <c r="B486" s="67" t="s">
        <v>276</v>
      </c>
      <c r="C486" s="67" t="s">
        <v>68</v>
      </c>
      <c r="D486" s="68">
        <v>2899148.8499999996</v>
      </c>
      <c r="E486" s="2">
        <v>0</v>
      </c>
      <c r="F486" s="12">
        <f t="shared" si="35"/>
        <v>2.8991488499999996</v>
      </c>
      <c r="G486" s="8">
        <f t="shared" si="36"/>
        <v>6</v>
      </c>
      <c r="H486" s="8">
        <f t="shared" si="37"/>
        <v>2016</v>
      </c>
      <c r="I486" s="3" t="s">
        <v>61</v>
      </c>
      <c r="J486" s="6" t="str">
        <f t="shared" si="38"/>
        <v>6419</v>
      </c>
      <c r="K486" s="6" t="str">
        <f t="shared" si="39"/>
        <v>641</v>
      </c>
      <c r="L486" s="6" t="s">
        <v>254</v>
      </c>
      <c r="M486" s="4" t="str">
        <f>+VLOOKUP(J486,data1!$A$2:$C$19,2,0)</f>
        <v>Chi Phí dịch vụ mua ngoài</v>
      </c>
      <c r="N486" s="6" t="s">
        <v>261</v>
      </c>
      <c r="O486" s="6" t="s">
        <v>215</v>
      </c>
      <c r="P486" s="6" t="b">
        <f t="shared" si="40"/>
        <v>0</v>
      </c>
      <c r="Q486" s="1">
        <v>2</v>
      </c>
      <c r="R486" s="4" t="str">
        <f>+VLOOKUP(M486,data1!$B$2:$C$19,2,0)</f>
        <v>CP09</v>
      </c>
      <c r="S486" s="8" t="s">
        <v>235</v>
      </c>
      <c r="T486" s="8" t="e">
        <f>VLOOKUP(L486,#REF!,3,0)</f>
        <v>#REF!</v>
      </c>
    </row>
    <row r="487" spans="1:20" ht="15.75" customHeight="1" x14ac:dyDescent="0.25">
      <c r="A487" s="66">
        <v>42551</v>
      </c>
      <c r="B487" s="67" t="s">
        <v>289</v>
      </c>
      <c r="C487" s="67" t="s">
        <v>139</v>
      </c>
      <c r="D487" s="68">
        <v>2857032.1124999998</v>
      </c>
      <c r="E487" s="2">
        <v>0</v>
      </c>
      <c r="F487" s="12">
        <f t="shared" ref="F487:F497" si="41">D487/1000000</f>
        <v>2.8570321124999998</v>
      </c>
      <c r="G487" s="8">
        <f t="shared" ref="G487:G497" si="42">MONTH(A487)</f>
        <v>6</v>
      </c>
      <c r="H487" s="8">
        <f t="shared" ref="H487:H497" si="43">YEAR(A487)</f>
        <v>2016</v>
      </c>
      <c r="I487" s="3" t="s">
        <v>132</v>
      </c>
      <c r="J487" s="6" t="str">
        <f t="shared" ref="J487:J497" si="44">+LEFT(I487,4)</f>
        <v>6413</v>
      </c>
      <c r="K487" s="6" t="str">
        <f t="shared" ref="K487:K497" si="45">+LEFT(J487,3)</f>
        <v>641</v>
      </c>
      <c r="L487" s="6" t="s">
        <v>256</v>
      </c>
      <c r="M487" s="4" t="str">
        <f>+VLOOKUP(J487,data1!$A$2:$C$19,2,0)</f>
        <v>Chi phí công cụ, dụng cụ</v>
      </c>
      <c r="N487" s="6" t="s">
        <v>263</v>
      </c>
      <c r="O487" s="6" t="s">
        <v>215</v>
      </c>
      <c r="P487" s="6" t="b">
        <f t="shared" ref="P487:P497" si="46">+EXACT($B487,$I487)</f>
        <v>0</v>
      </c>
      <c r="Q487" s="1">
        <v>2</v>
      </c>
      <c r="R487" s="4" t="str">
        <f>+VLOOKUP(M487,data1!$B$2:$C$19,2,0)</f>
        <v>CP03</v>
      </c>
      <c r="S487" s="8" t="s">
        <v>235</v>
      </c>
      <c r="T487" s="8" t="e">
        <f>VLOOKUP(L487,#REF!,3,0)</f>
        <v>#REF!</v>
      </c>
    </row>
    <row r="488" spans="1:20" ht="15.75" customHeight="1" x14ac:dyDescent="0.25">
      <c r="A488" s="66">
        <v>42551</v>
      </c>
      <c r="B488" s="67" t="s">
        <v>279</v>
      </c>
      <c r="C488" s="67" t="s">
        <v>31</v>
      </c>
      <c r="D488" s="68">
        <v>2264062.4999999995</v>
      </c>
      <c r="E488" s="2">
        <v>0</v>
      </c>
      <c r="F488" s="12">
        <f t="shared" si="41"/>
        <v>2.2640624999999996</v>
      </c>
      <c r="G488" s="8">
        <f t="shared" si="42"/>
        <v>6</v>
      </c>
      <c r="H488" s="8">
        <f t="shared" si="43"/>
        <v>2016</v>
      </c>
      <c r="I488" s="3" t="s">
        <v>18</v>
      </c>
      <c r="J488" s="6" t="str">
        <f t="shared" si="44"/>
        <v>6412</v>
      </c>
      <c r="K488" s="6" t="str">
        <f t="shared" si="45"/>
        <v>641</v>
      </c>
      <c r="L488" s="6" t="s">
        <v>255</v>
      </c>
      <c r="M488" s="4" t="str">
        <f>+VLOOKUP(J488,data1!$A$2:$C$19,2,0)</f>
        <v>Chi phí nguyên vật liệu, bao bì</v>
      </c>
      <c r="N488" s="6" t="s">
        <v>262</v>
      </c>
      <c r="O488" s="6" t="s">
        <v>215</v>
      </c>
      <c r="P488" s="6" t="b">
        <f t="shared" si="46"/>
        <v>0</v>
      </c>
      <c r="Q488" s="1">
        <v>2</v>
      </c>
      <c r="R488" s="4" t="str">
        <f>+VLOOKUP(M488,data1!$B$2:$C$19,2,0)</f>
        <v>CP02</v>
      </c>
      <c r="S488" s="8" t="s">
        <v>235</v>
      </c>
      <c r="T488" s="8" t="e">
        <f>VLOOKUP(L488,#REF!,3,0)</f>
        <v>#REF!</v>
      </c>
    </row>
    <row r="489" spans="1:20" ht="15.75" customHeight="1" x14ac:dyDescent="0.25">
      <c r="A489" s="66">
        <v>42551</v>
      </c>
      <c r="B489" s="67" t="s">
        <v>277</v>
      </c>
      <c r="C489" s="67" t="s">
        <v>33</v>
      </c>
      <c r="D489" s="68">
        <v>2173499.9999999995</v>
      </c>
      <c r="E489" s="2">
        <v>0</v>
      </c>
      <c r="F489" s="12">
        <f t="shared" si="41"/>
        <v>2.1734999999999993</v>
      </c>
      <c r="G489" s="8">
        <f t="shared" si="42"/>
        <v>6</v>
      </c>
      <c r="H489" s="8">
        <f t="shared" si="43"/>
        <v>2016</v>
      </c>
      <c r="I489" s="3" t="s">
        <v>172</v>
      </c>
      <c r="J489" s="6" t="str">
        <f t="shared" si="44"/>
        <v>6416</v>
      </c>
      <c r="K489" s="6" t="str">
        <f t="shared" si="45"/>
        <v>641</v>
      </c>
      <c r="L489" s="6" t="s">
        <v>254</v>
      </c>
      <c r="M489" s="4" t="str">
        <f>+VLOOKUP(J489,data1!$A$2:$C$19,2,0)</f>
        <v>Chi phí điện, nước, điện thoại, Internet...</v>
      </c>
      <c r="N489" s="6" t="s">
        <v>261</v>
      </c>
      <c r="O489" s="6" t="s">
        <v>215</v>
      </c>
      <c r="P489" s="6" t="b">
        <f t="shared" si="46"/>
        <v>0</v>
      </c>
      <c r="Q489" s="1">
        <v>2</v>
      </c>
      <c r="R489" s="4" t="str">
        <f>+VLOOKUP(M489,data1!$B$2:$C$19,2,0)</f>
        <v>CP06</v>
      </c>
      <c r="S489" s="8" t="s">
        <v>235</v>
      </c>
      <c r="T489" s="8" t="e">
        <f>VLOOKUP(L489,#REF!,3,0)</f>
        <v>#REF!</v>
      </c>
    </row>
    <row r="490" spans="1:20" ht="15.75" customHeight="1" x14ac:dyDescent="0.25">
      <c r="A490" s="66">
        <v>42551</v>
      </c>
      <c r="B490" s="67" t="s">
        <v>289</v>
      </c>
      <c r="C490" s="67" t="s">
        <v>31</v>
      </c>
      <c r="D490" s="68">
        <v>2069999.9999999995</v>
      </c>
      <c r="E490" s="2">
        <v>0</v>
      </c>
      <c r="F490" s="12">
        <f t="shared" si="41"/>
        <v>2.0699999999999994</v>
      </c>
      <c r="G490" s="8">
        <f t="shared" si="42"/>
        <v>6</v>
      </c>
      <c r="H490" s="8">
        <f t="shared" si="43"/>
        <v>2016</v>
      </c>
      <c r="I490" s="3" t="s">
        <v>132</v>
      </c>
      <c r="J490" s="6" t="str">
        <f t="shared" si="44"/>
        <v>6413</v>
      </c>
      <c r="K490" s="6" t="str">
        <f t="shared" si="45"/>
        <v>641</v>
      </c>
      <c r="L490" s="6" t="s">
        <v>256</v>
      </c>
      <c r="M490" s="4" t="str">
        <f>+VLOOKUP(J490,data1!$A$2:$C$19,2,0)</f>
        <v>Chi phí công cụ, dụng cụ</v>
      </c>
      <c r="N490" s="6" t="s">
        <v>263</v>
      </c>
      <c r="O490" s="6" t="s">
        <v>215</v>
      </c>
      <c r="P490" s="6" t="b">
        <f t="shared" si="46"/>
        <v>0</v>
      </c>
      <c r="Q490" s="1">
        <v>2</v>
      </c>
      <c r="R490" s="4" t="str">
        <f>+VLOOKUP(M490,data1!$B$2:$C$19,2,0)</f>
        <v>CP03</v>
      </c>
      <c r="S490" s="8" t="s">
        <v>235</v>
      </c>
      <c r="T490" s="8" t="e">
        <f>VLOOKUP(L490,#REF!,3,0)</f>
        <v>#REF!</v>
      </c>
    </row>
    <row r="491" spans="1:20" ht="15.75" customHeight="1" x14ac:dyDescent="0.25">
      <c r="A491" s="66">
        <v>42551</v>
      </c>
      <c r="B491" s="67" t="s">
        <v>285</v>
      </c>
      <c r="C491" s="67" t="s">
        <v>31</v>
      </c>
      <c r="D491" s="68">
        <v>2069999.9999999995</v>
      </c>
      <c r="E491" s="2">
        <v>0</v>
      </c>
      <c r="F491" s="12">
        <f t="shared" si="41"/>
        <v>2.0699999999999994</v>
      </c>
      <c r="G491" s="8">
        <f t="shared" si="42"/>
        <v>6</v>
      </c>
      <c r="H491" s="8">
        <f t="shared" si="43"/>
        <v>2016</v>
      </c>
      <c r="I491" s="3" t="s">
        <v>47</v>
      </c>
      <c r="J491" s="6" t="str">
        <f t="shared" si="44"/>
        <v>6413</v>
      </c>
      <c r="K491" s="6" t="str">
        <f t="shared" si="45"/>
        <v>641</v>
      </c>
      <c r="L491" s="6" t="s">
        <v>257</v>
      </c>
      <c r="M491" s="4" t="str">
        <f>+VLOOKUP(J491,data1!$A$2:$C$19,2,0)</f>
        <v>Chi phí công cụ, dụng cụ</v>
      </c>
      <c r="N491" s="6" t="s">
        <v>264</v>
      </c>
      <c r="O491" s="6" t="s">
        <v>215</v>
      </c>
      <c r="P491" s="6" t="b">
        <f t="shared" si="46"/>
        <v>0</v>
      </c>
      <c r="Q491" s="1">
        <v>2</v>
      </c>
      <c r="R491" s="4" t="str">
        <f>+VLOOKUP(M491,data1!$B$2:$C$19,2,0)</f>
        <v>CP03</v>
      </c>
      <c r="S491" s="8" t="s">
        <v>235</v>
      </c>
      <c r="T491" s="8" t="e">
        <f>VLOOKUP(L491,#REF!,3,0)</f>
        <v>#REF!</v>
      </c>
    </row>
    <row r="492" spans="1:20" ht="15.75" customHeight="1" x14ac:dyDescent="0.25">
      <c r="A492" s="66">
        <v>42551</v>
      </c>
      <c r="B492" s="67" t="s">
        <v>281</v>
      </c>
      <c r="C492" s="67" t="s">
        <v>82</v>
      </c>
      <c r="D492" s="68">
        <v>1293750</v>
      </c>
      <c r="E492" s="2">
        <v>0</v>
      </c>
      <c r="F492" s="12">
        <f t="shared" si="41"/>
        <v>1.29375</v>
      </c>
      <c r="G492" s="8">
        <f t="shared" si="42"/>
        <v>6</v>
      </c>
      <c r="H492" s="8">
        <f t="shared" si="43"/>
        <v>2016</v>
      </c>
      <c r="I492" s="3" t="s">
        <v>127</v>
      </c>
      <c r="J492" s="6" t="str">
        <f t="shared" si="44"/>
        <v>6419</v>
      </c>
      <c r="K492" s="6" t="str">
        <f t="shared" si="45"/>
        <v>641</v>
      </c>
      <c r="L492" s="6" t="s">
        <v>257</v>
      </c>
      <c r="M492" s="4" t="str">
        <f>+VLOOKUP(J492,data1!$A$2:$C$19,2,0)</f>
        <v>Chi Phí dịch vụ mua ngoài</v>
      </c>
      <c r="N492" s="6" t="s">
        <v>264</v>
      </c>
      <c r="O492" s="6" t="s">
        <v>215</v>
      </c>
      <c r="P492" s="6" t="b">
        <f t="shared" si="46"/>
        <v>0</v>
      </c>
      <c r="Q492" s="1">
        <v>2</v>
      </c>
      <c r="R492" s="4" t="str">
        <f>+VLOOKUP(M492,data1!$B$2:$C$19,2,0)</f>
        <v>CP09</v>
      </c>
      <c r="S492" s="8" t="s">
        <v>235</v>
      </c>
      <c r="T492" s="8" t="e">
        <f>VLOOKUP(L492,#REF!,3,0)</f>
        <v>#REF!</v>
      </c>
    </row>
    <row r="493" spans="1:20" ht="25.5" customHeight="1" x14ac:dyDescent="0.25">
      <c r="A493" s="66">
        <v>42551</v>
      </c>
      <c r="B493" s="67" t="s">
        <v>278</v>
      </c>
      <c r="C493" s="67" t="s">
        <v>31</v>
      </c>
      <c r="D493" s="68">
        <v>388125</v>
      </c>
      <c r="E493" s="2">
        <v>0</v>
      </c>
      <c r="F493" s="12">
        <f t="shared" si="41"/>
        <v>0.388125</v>
      </c>
      <c r="G493" s="8">
        <f t="shared" si="42"/>
        <v>6</v>
      </c>
      <c r="H493" s="8">
        <f t="shared" si="43"/>
        <v>2016</v>
      </c>
      <c r="I493" s="3" t="s">
        <v>125</v>
      </c>
      <c r="J493" s="6" t="str">
        <f t="shared" si="44"/>
        <v>6416</v>
      </c>
      <c r="K493" s="6" t="str">
        <f t="shared" si="45"/>
        <v>641</v>
      </c>
      <c r="L493" s="6" t="s">
        <v>255</v>
      </c>
      <c r="M493" s="4" t="str">
        <f>+VLOOKUP(J493,data1!$A$2:$C$19,2,0)</f>
        <v>Chi phí điện, nước, điện thoại, Internet...</v>
      </c>
      <c r="N493" s="6" t="s">
        <v>262</v>
      </c>
      <c r="O493" s="6" t="s">
        <v>215</v>
      </c>
      <c r="P493" s="6" t="b">
        <f t="shared" si="46"/>
        <v>0</v>
      </c>
      <c r="Q493" s="1">
        <v>2</v>
      </c>
      <c r="R493" s="4" t="str">
        <f>+VLOOKUP(M493,data1!$B$2:$C$19,2,0)</f>
        <v>CP06</v>
      </c>
      <c r="S493" s="8" t="s">
        <v>235</v>
      </c>
      <c r="T493" s="8" t="e">
        <f>VLOOKUP(L493,#REF!,3,0)</f>
        <v>#REF!</v>
      </c>
    </row>
    <row r="494" spans="1:20" ht="15.75" customHeight="1" x14ac:dyDescent="0.25">
      <c r="A494" s="66">
        <v>42551</v>
      </c>
      <c r="B494" s="67" t="s">
        <v>281</v>
      </c>
      <c r="C494" s="67" t="s">
        <v>30</v>
      </c>
      <c r="D494" s="68">
        <v>95349.375</v>
      </c>
      <c r="E494" s="2">
        <v>0</v>
      </c>
      <c r="F494" s="12">
        <f t="shared" si="41"/>
        <v>9.5349375E-2</v>
      </c>
      <c r="G494" s="8">
        <f t="shared" si="42"/>
        <v>6</v>
      </c>
      <c r="H494" s="8">
        <f t="shared" si="43"/>
        <v>2016</v>
      </c>
      <c r="I494" s="3" t="s">
        <v>127</v>
      </c>
      <c r="J494" s="6" t="str">
        <f t="shared" si="44"/>
        <v>6419</v>
      </c>
      <c r="K494" s="6" t="str">
        <f t="shared" si="45"/>
        <v>641</v>
      </c>
      <c r="L494" s="6" t="s">
        <v>257</v>
      </c>
      <c r="M494" s="4" t="str">
        <f>+VLOOKUP(J494,data1!$A$2:$C$19,2,0)</f>
        <v>Chi Phí dịch vụ mua ngoài</v>
      </c>
      <c r="N494" s="6" t="s">
        <v>264</v>
      </c>
      <c r="O494" s="6" t="s">
        <v>215</v>
      </c>
      <c r="P494" s="6" t="b">
        <f t="shared" si="46"/>
        <v>0</v>
      </c>
      <c r="Q494" s="1">
        <v>2</v>
      </c>
      <c r="R494" s="4" t="str">
        <f>+VLOOKUP(M494,data1!$B$2:$C$19,2,0)</f>
        <v>CP09</v>
      </c>
      <c r="S494" s="8" t="s">
        <v>235</v>
      </c>
      <c r="T494" s="8" t="e">
        <f>VLOOKUP(L494,#REF!,3,0)</f>
        <v>#REF!</v>
      </c>
    </row>
    <row r="495" spans="1:20" x14ac:dyDescent="0.25">
      <c r="A495" s="66">
        <v>42551</v>
      </c>
      <c r="B495" s="67" t="s">
        <v>286</v>
      </c>
      <c r="C495" s="67" t="s">
        <v>30</v>
      </c>
      <c r="D495" s="68">
        <v>42693.75</v>
      </c>
      <c r="E495" s="2">
        <v>0</v>
      </c>
      <c r="F495" s="12">
        <f t="shared" si="41"/>
        <v>4.2693750000000003E-2</v>
      </c>
      <c r="G495" s="8">
        <f t="shared" si="42"/>
        <v>6</v>
      </c>
      <c r="H495" s="8">
        <f t="shared" si="43"/>
        <v>2016</v>
      </c>
      <c r="I495" s="3" t="s">
        <v>131</v>
      </c>
      <c r="J495" s="6" t="str">
        <f t="shared" si="44"/>
        <v>6419</v>
      </c>
      <c r="K495" s="6" t="str">
        <f t="shared" si="45"/>
        <v>641</v>
      </c>
      <c r="L495" s="6" t="s">
        <v>258</v>
      </c>
      <c r="M495" s="4" t="str">
        <f>+VLOOKUP(J495,data1!$A$2:$C$19,2,0)</f>
        <v>Chi Phí dịch vụ mua ngoài</v>
      </c>
      <c r="N495" s="6" t="s">
        <v>265</v>
      </c>
      <c r="O495" s="6" t="s">
        <v>215</v>
      </c>
      <c r="P495" s="6" t="b">
        <f t="shared" si="46"/>
        <v>0</v>
      </c>
      <c r="Q495" s="1">
        <v>2</v>
      </c>
      <c r="R495" s="4" t="str">
        <f>+VLOOKUP(M495,data1!$B$2:$C$19,2,0)</f>
        <v>CP09</v>
      </c>
      <c r="S495" s="8" t="s">
        <v>235</v>
      </c>
      <c r="T495" s="8" t="e">
        <f>VLOOKUP(L495,#REF!,3,0)</f>
        <v>#REF!</v>
      </c>
    </row>
    <row r="496" spans="1:20" x14ac:dyDescent="0.25">
      <c r="A496" s="66">
        <v>42551</v>
      </c>
      <c r="B496" s="67" t="s">
        <v>286</v>
      </c>
      <c r="C496" s="67" t="s">
        <v>32</v>
      </c>
      <c r="D496" s="68">
        <v>37001.25</v>
      </c>
      <c r="E496" s="2">
        <v>0</v>
      </c>
      <c r="F496" s="12">
        <f t="shared" si="41"/>
        <v>3.7001249999999999E-2</v>
      </c>
      <c r="G496" s="8">
        <f t="shared" si="42"/>
        <v>6</v>
      </c>
      <c r="H496" s="8">
        <f t="shared" si="43"/>
        <v>2016</v>
      </c>
      <c r="I496" s="3" t="s">
        <v>131</v>
      </c>
      <c r="J496" s="6" t="str">
        <f t="shared" si="44"/>
        <v>6419</v>
      </c>
      <c r="K496" s="6" t="str">
        <f t="shared" si="45"/>
        <v>641</v>
      </c>
      <c r="L496" s="6" t="s">
        <v>258</v>
      </c>
      <c r="M496" s="4" t="str">
        <f>+VLOOKUP(J496,data1!$A$2:$C$19,2,0)</f>
        <v>Chi Phí dịch vụ mua ngoài</v>
      </c>
      <c r="N496" s="6" t="s">
        <v>265</v>
      </c>
      <c r="O496" s="6" t="s">
        <v>215</v>
      </c>
      <c r="P496" s="6" t="b">
        <f t="shared" si="46"/>
        <v>0</v>
      </c>
      <c r="Q496" s="1">
        <v>2</v>
      </c>
      <c r="R496" s="4" t="str">
        <f>+VLOOKUP(M496,data1!$B$2:$C$19,2,0)</f>
        <v>CP09</v>
      </c>
      <c r="S496" s="8" t="s">
        <v>235</v>
      </c>
      <c r="T496" s="8" t="e">
        <f>VLOOKUP(L496,#REF!,3,0)</f>
        <v>#REF!</v>
      </c>
    </row>
    <row r="497" spans="1:20" x14ac:dyDescent="0.25">
      <c r="A497" s="66">
        <v>42551</v>
      </c>
      <c r="B497" s="67" t="s">
        <v>280</v>
      </c>
      <c r="C497" s="67" t="s">
        <v>30</v>
      </c>
      <c r="D497" s="68">
        <v>9961.875</v>
      </c>
      <c r="E497" s="2">
        <v>0</v>
      </c>
      <c r="F497" s="12">
        <f t="shared" si="41"/>
        <v>9.9618750000000002E-3</v>
      </c>
      <c r="G497" s="8">
        <f t="shared" si="42"/>
        <v>6</v>
      </c>
      <c r="H497" s="8">
        <f t="shared" si="43"/>
        <v>2016</v>
      </c>
      <c r="I497" s="3" t="s">
        <v>126</v>
      </c>
      <c r="J497" s="6" t="str">
        <f t="shared" si="44"/>
        <v>6419</v>
      </c>
      <c r="K497" s="6" t="str">
        <f t="shared" si="45"/>
        <v>641</v>
      </c>
      <c r="L497" s="6" t="s">
        <v>256</v>
      </c>
      <c r="M497" s="4" t="str">
        <f>+VLOOKUP(J497,data1!$A$2:$C$19,2,0)</f>
        <v>Chi Phí dịch vụ mua ngoài</v>
      </c>
      <c r="N497" s="6" t="s">
        <v>263</v>
      </c>
      <c r="O497" s="6" t="s">
        <v>215</v>
      </c>
      <c r="P497" s="6" t="b">
        <f t="shared" si="46"/>
        <v>0</v>
      </c>
      <c r="Q497" s="1">
        <v>2</v>
      </c>
      <c r="R497" s="4" t="str">
        <f>+VLOOKUP(M497,data1!$B$2:$C$19,2,0)</f>
        <v>CP09</v>
      </c>
      <c r="S497" s="8" t="s">
        <v>235</v>
      </c>
      <c r="T497" s="8" t="e">
        <f>VLOOKUP(L497,#REF!,3,0)</f>
        <v>#REF!</v>
      </c>
    </row>
    <row r="498" spans="1:20" ht="25.5" customHeight="1" x14ac:dyDescent="0.25">
      <c r="A498" s="66">
        <v>42582</v>
      </c>
      <c r="B498" s="67" t="s">
        <v>271</v>
      </c>
      <c r="C498" s="67" t="s">
        <v>75</v>
      </c>
      <c r="D498" s="68">
        <v>84198894.75</v>
      </c>
      <c r="E498" s="2">
        <v>0</v>
      </c>
      <c r="F498" s="12">
        <f>D498/1000000</f>
        <v>84.198894749999994</v>
      </c>
      <c r="G498" s="8">
        <f t="shared" ref="G498:G529" si="47">MONTH(A498)</f>
        <v>7</v>
      </c>
      <c r="H498" s="8">
        <f t="shared" ref="H498:H529" si="48">YEAR(A498)</f>
        <v>2016</v>
      </c>
      <c r="I498" s="3" t="s">
        <v>17</v>
      </c>
      <c r="J498" s="6" t="str">
        <f>+LEFT(I498,4)</f>
        <v>6411</v>
      </c>
      <c r="K498" s="6" t="str">
        <f>+LEFT(J498,3)</f>
        <v>641</v>
      </c>
      <c r="L498" s="6" t="s">
        <v>255</v>
      </c>
      <c r="M498" s="4" t="str">
        <f>+VLOOKUP(J498,data1!$A$2:$C$19,2,0)</f>
        <v>Lương và thưởng</v>
      </c>
      <c r="N498" s="6" t="s">
        <v>262</v>
      </c>
      <c r="O498" s="6" t="s">
        <v>215</v>
      </c>
      <c r="P498" s="6" t="b">
        <f>+EXACT($B498,$I498)</f>
        <v>0</v>
      </c>
      <c r="Q498" s="1">
        <v>3</v>
      </c>
      <c r="R498" s="4" t="str">
        <f>+VLOOKUP(M498,data1!$B$2:$C$19,2,0)</f>
        <v>CP01</v>
      </c>
      <c r="S498" s="8" t="s">
        <v>235</v>
      </c>
      <c r="T498" s="8" t="e">
        <f>VLOOKUP(L498,#REF!,3,0)</f>
        <v>#REF!</v>
      </c>
    </row>
    <row r="499" spans="1:20" ht="25.5" customHeight="1" x14ac:dyDescent="0.25">
      <c r="A499" s="66">
        <v>42582</v>
      </c>
      <c r="B499" s="67" t="s">
        <v>273</v>
      </c>
      <c r="C499" s="67" t="s">
        <v>39</v>
      </c>
      <c r="D499" s="68">
        <v>4387500</v>
      </c>
      <c r="E499" s="2">
        <v>0</v>
      </c>
      <c r="F499" s="12">
        <f t="shared" ref="F499:F542" si="49">D499/1000000</f>
        <v>4.3875000000000002</v>
      </c>
      <c r="G499" s="8">
        <f t="shared" si="47"/>
        <v>7</v>
      </c>
      <c r="H499" s="8">
        <f t="shared" si="48"/>
        <v>2016</v>
      </c>
      <c r="I499" s="3" t="s">
        <v>20</v>
      </c>
      <c r="J499" s="6" t="str">
        <f t="shared" ref="J499:J542" si="50">+LEFT(I499,4)</f>
        <v>6413</v>
      </c>
      <c r="K499" s="6" t="str">
        <f t="shared" ref="K499:K542" si="51">+LEFT(J499,3)</f>
        <v>641</v>
      </c>
      <c r="L499" s="6" t="s">
        <v>255</v>
      </c>
      <c r="M499" s="4" t="str">
        <f>+VLOOKUP(J499,data1!$A$2:$C$19,2,0)</f>
        <v>Chi phí công cụ, dụng cụ</v>
      </c>
      <c r="N499" s="6" t="s">
        <v>262</v>
      </c>
      <c r="O499" s="6" t="s">
        <v>215</v>
      </c>
      <c r="P499" s="6" t="b">
        <f>+EXACT($B499,$I499)</f>
        <v>0</v>
      </c>
      <c r="Q499" s="1">
        <v>3</v>
      </c>
      <c r="R499" s="4" t="str">
        <f>+VLOOKUP(M499,data1!$B$2:$C$19,2,0)</f>
        <v>CP03</v>
      </c>
      <c r="S499" s="8" t="s">
        <v>235</v>
      </c>
      <c r="T499" s="8" t="e">
        <f>VLOOKUP(L499,#REF!,3,0)</f>
        <v>#REF!</v>
      </c>
    </row>
    <row r="500" spans="1:20" ht="25.5" customHeight="1" x14ac:dyDescent="0.25">
      <c r="A500" s="66">
        <v>42613</v>
      </c>
      <c r="B500" s="67" t="s">
        <v>268</v>
      </c>
      <c r="C500" s="67" t="s">
        <v>36</v>
      </c>
      <c r="D500" s="68">
        <v>291323250</v>
      </c>
      <c r="E500" s="2">
        <v>0</v>
      </c>
      <c r="F500" s="12">
        <f t="shared" si="49"/>
        <v>291.32324999999997</v>
      </c>
      <c r="G500" s="8">
        <f t="shared" si="47"/>
        <v>8</v>
      </c>
      <c r="H500" s="8">
        <f t="shared" si="48"/>
        <v>2016</v>
      </c>
      <c r="I500" s="3" t="s">
        <v>53</v>
      </c>
      <c r="J500" s="6" t="str">
        <f t="shared" si="50"/>
        <v>6417</v>
      </c>
      <c r="K500" s="6" t="str">
        <f t="shared" si="51"/>
        <v>641</v>
      </c>
      <c r="L500" s="6" t="s">
        <v>254</v>
      </c>
      <c r="M500" s="4" t="str">
        <f>+VLOOKUP(J500,data1!$A$2:$C$19,2,0)</f>
        <v>Chi phí thuê cửa hàng, văn phòng</v>
      </c>
      <c r="N500" s="6" t="s">
        <v>261</v>
      </c>
      <c r="O500" s="6" t="s">
        <v>215</v>
      </c>
      <c r="P500" s="6" t="b">
        <f t="shared" ref="P500:P543" si="52">+EXACT($B500,$I500)</f>
        <v>0</v>
      </c>
      <c r="Q500" s="1">
        <v>3</v>
      </c>
      <c r="R500" s="4" t="str">
        <f>+VLOOKUP(M500,data1!$B$2:$C$19,2,0)</f>
        <v>CP07</v>
      </c>
      <c r="S500" s="8" t="s">
        <v>235</v>
      </c>
      <c r="T500" s="8" t="e">
        <f>VLOOKUP(L500,#REF!,3,0)</f>
        <v>#REF!</v>
      </c>
    </row>
    <row r="501" spans="1:20" ht="25.5" customHeight="1" x14ac:dyDescent="0.25">
      <c r="A501" s="66">
        <v>42613</v>
      </c>
      <c r="B501" s="67" t="s">
        <v>270</v>
      </c>
      <c r="C501" s="67" t="s">
        <v>41</v>
      </c>
      <c r="D501" s="68">
        <v>211207500</v>
      </c>
      <c r="E501" s="2">
        <v>0</v>
      </c>
      <c r="F501" s="12">
        <f t="shared" si="49"/>
        <v>211.20750000000001</v>
      </c>
      <c r="G501" s="8">
        <f t="shared" si="47"/>
        <v>8</v>
      </c>
      <c r="H501" s="8">
        <f t="shared" si="48"/>
        <v>2016</v>
      </c>
      <c r="I501" s="3" t="s">
        <v>21</v>
      </c>
      <c r="J501" s="6" t="str">
        <f t="shared" si="50"/>
        <v>6417</v>
      </c>
      <c r="K501" s="6" t="str">
        <f t="shared" si="51"/>
        <v>641</v>
      </c>
      <c r="L501" s="6" t="s">
        <v>255</v>
      </c>
      <c r="M501" s="4" t="str">
        <f>+VLOOKUP(J501,data1!$A$2:$C$19,2,0)</f>
        <v>Chi phí thuê cửa hàng, văn phòng</v>
      </c>
      <c r="N501" s="6" t="s">
        <v>262</v>
      </c>
      <c r="O501" s="6" t="s">
        <v>215</v>
      </c>
      <c r="P501" s="6" t="b">
        <f t="shared" si="52"/>
        <v>0</v>
      </c>
      <c r="Q501" s="1">
        <v>3</v>
      </c>
      <c r="R501" s="4" t="str">
        <f>+VLOOKUP(M501,data1!$B$2:$C$19,2,0)</f>
        <v>CP07</v>
      </c>
      <c r="S501" s="8" t="s">
        <v>235</v>
      </c>
      <c r="T501" s="8" t="e">
        <f>VLOOKUP(L501,#REF!,3,0)</f>
        <v>#REF!</v>
      </c>
    </row>
    <row r="502" spans="1:20" ht="25.5" customHeight="1" x14ac:dyDescent="0.25">
      <c r="A502" s="66">
        <v>42613</v>
      </c>
      <c r="B502" s="67" t="s">
        <v>271</v>
      </c>
      <c r="C502" s="67" t="s">
        <v>75</v>
      </c>
      <c r="D502" s="68">
        <v>143275403.25</v>
      </c>
      <c r="E502" s="2">
        <v>0</v>
      </c>
      <c r="F502" s="12">
        <f t="shared" si="49"/>
        <v>143.27540325000001</v>
      </c>
      <c r="G502" s="8">
        <f t="shared" si="47"/>
        <v>8</v>
      </c>
      <c r="H502" s="8">
        <f t="shared" si="48"/>
        <v>2016</v>
      </c>
      <c r="I502" s="3" t="s">
        <v>17</v>
      </c>
      <c r="J502" s="6" t="str">
        <f t="shared" si="50"/>
        <v>6411</v>
      </c>
      <c r="K502" s="6" t="str">
        <f t="shared" si="51"/>
        <v>641</v>
      </c>
      <c r="L502" s="6" t="s">
        <v>255</v>
      </c>
      <c r="M502" s="4" t="str">
        <f>+VLOOKUP(J502,data1!$A$2:$C$19,2,0)</f>
        <v>Lương và thưởng</v>
      </c>
      <c r="N502" s="6" t="s">
        <v>262</v>
      </c>
      <c r="O502" s="6" t="s">
        <v>215</v>
      </c>
      <c r="P502" s="6" t="b">
        <f t="shared" si="52"/>
        <v>0</v>
      </c>
      <c r="Q502" s="1">
        <v>3</v>
      </c>
      <c r="R502" s="4" t="str">
        <f>+VLOOKUP(M502,data1!$B$2:$C$19,2,0)</f>
        <v>CP01</v>
      </c>
      <c r="S502" s="8" t="s">
        <v>235</v>
      </c>
      <c r="T502" s="8" t="e">
        <f>VLOOKUP(L502,#REF!,3,0)</f>
        <v>#REF!</v>
      </c>
    </row>
    <row r="503" spans="1:20" ht="25.5" customHeight="1" x14ac:dyDescent="0.25">
      <c r="A503" s="66">
        <v>42613</v>
      </c>
      <c r="B503" s="67" t="s">
        <v>274</v>
      </c>
      <c r="C503" s="67" t="s">
        <v>31</v>
      </c>
      <c r="D503" s="68">
        <v>125417250</v>
      </c>
      <c r="E503" s="2">
        <v>0</v>
      </c>
      <c r="F503" s="12">
        <f t="shared" si="49"/>
        <v>125.41725</v>
      </c>
      <c r="G503" s="8">
        <f t="shared" si="47"/>
        <v>8</v>
      </c>
      <c r="H503" s="8">
        <f t="shared" si="48"/>
        <v>2016</v>
      </c>
      <c r="I503" s="3" t="s">
        <v>62</v>
      </c>
      <c r="J503" s="6" t="str">
        <f t="shared" si="50"/>
        <v>6419</v>
      </c>
      <c r="K503" s="6" t="str">
        <f t="shared" si="51"/>
        <v>641</v>
      </c>
      <c r="L503" s="6" t="s">
        <v>255</v>
      </c>
      <c r="M503" s="4" t="str">
        <f>+VLOOKUP(J503,data1!$A$2:$C$19,2,0)</f>
        <v>Chi Phí dịch vụ mua ngoài</v>
      </c>
      <c r="N503" s="6" t="s">
        <v>262</v>
      </c>
      <c r="O503" s="6" t="s">
        <v>215</v>
      </c>
      <c r="P503" s="6" t="b">
        <f t="shared" si="52"/>
        <v>0</v>
      </c>
      <c r="Q503" s="1">
        <v>3</v>
      </c>
      <c r="R503" s="4" t="str">
        <f>+VLOOKUP(M503,data1!$B$2:$C$19,2,0)</f>
        <v>CP09</v>
      </c>
      <c r="S503" s="8" t="s">
        <v>235</v>
      </c>
      <c r="T503" s="8" t="e">
        <f>VLOOKUP(L503,#REF!,3,0)</f>
        <v>#REF!</v>
      </c>
    </row>
    <row r="504" spans="1:20" ht="15.75" customHeight="1" x14ac:dyDescent="0.25">
      <c r="A504" s="66">
        <v>42613</v>
      </c>
      <c r="B504" s="67" t="s">
        <v>297</v>
      </c>
      <c r="C504" s="67" t="s">
        <v>39</v>
      </c>
      <c r="D504" s="68">
        <v>103400235</v>
      </c>
      <c r="E504" s="2">
        <v>0</v>
      </c>
      <c r="F504" s="12">
        <f t="shared" si="49"/>
        <v>103.400235</v>
      </c>
      <c r="G504" s="8">
        <f t="shared" si="47"/>
        <v>8</v>
      </c>
      <c r="H504" s="8">
        <f t="shared" si="48"/>
        <v>2016</v>
      </c>
      <c r="I504" s="3" t="s">
        <v>124</v>
      </c>
      <c r="J504" s="6" t="str">
        <f t="shared" si="50"/>
        <v>6418</v>
      </c>
      <c r="K504" s="6" t="str">
        <f t="shared" si="51"/>
        <v>641</v>
      </c>
      <c r="L504" s="6" t="s">
        <v>255</v>
      </c>
      <c r="M504" s="4" t="str">
        <f>+VLOOKUP(J504,data1!$A$2:$C$19,2,0)</f>
        <v>Chi phí vận chuyển</v>
      </c>
      <c r="N504" s="6" t="s">
        <v>262</v>
      </c>
      <c r="O504" s="6" t="s">
        <v>215</v>
      </c>
      <c r="P504" s="6" t="b">
        <f t="shared" si="52"/>
        <v>0</v>
      </c>
      <c r="Q504" s="1">
        <v>3</v>
      </c>
      <c r="R504" s="4" t="str">
        <f>+VLOOKUP(M504,data1!$B$2:$C$19,2,0)</f>
        <v>CP08</v>
      </c>
      <c r="S504" s="8" t="s">
        <v>235</v>
      </c>
      <c r="T504" s="8" t="e">
        <f>VLOOKUP(L504,#REF!,3,0)</f>
        <v>#REF!</v>
      </c>
    </row>
    <row r="505" spans="1:20" ht="25.5" customHeight="1" x14ac:dyDescent="0.25">
      <c r="A505" s="66">
        <v>42613</v>
      </c>
      <c r="B505" s="67" t="s">
        <v>273</v>
      </c>
      <c r="C505" s="67" t="s">
        <v>41</v>
      </c>
      <c r="D505" s="68">
        <v>100345686.75</v>
      </c>
      <c r="E505" s="2">
        <v>0</v>
      </c>
      <c r="F505" s="12">
        <f t="shared" si="49"/>
        <v>100.34568675</v>
      </c>
      <c r="G505" s="8">
        <f t="shared" si="47"/>
        <v>8</v>
      </c>
      <c r="H505" s="8">
        <f t="shared" si="48"/>
        <v>2016</v>
      </c>
      <c r="I505" s="3" t="s">
        <v>20</v>
      </c>
      <c r="J505" s="6" t="str">
        <f t="shared" si="50"/>
        <v>6413</v>
      </c>
      <c r="K505" s="6" t="str">
        <f t="shared" si="51"/>
        <v>641</v>
      </c>
      <c r="L505" s="6" t="s">
        <v>255</v>
      </c>
      <c r="M505" s="4" t="str">
        <f>+VLOOKUP(J505,data1!$A$2:$C$19,2,0)</f>
        <v>Chi phí công cụ, dụng cụ</v>
      </c>
      <c r="N505" s="6" t="s">
        <v>262</v>
      </c>
      <c r="O505" s="6" t="s">
        <v>215</v>
      </c>
      <c r="P505" s="6" t="b">
        <f t="shared" si="52"/>
        <v>0</v>
      </c>
      <c r="Q505" s="1">
        <v>3</v>
      </c>
      <c r="R505" s="4" t="str">
        <f>+VLOOKUP(M505,data1!$B$2:$C$19,2,0)</f>
        <v>CP03</v>
      </c>
      <c r="S505" s="8" t="s">
        <v>235</v>
      </c>
      <c r="T505" s="8" t="e">
        <f>VLOOKUP(L505,#REF!,3,0)</f>
        <v>#REF!</v>
      </c>
    </row>
    <row r="506" spans="1:20" ht="15.75" customHeight="1" x14ac:dyDescent="0.25">
      <c r="A506" s="66">
        <v>42613</v>
      </c>
      <c r="B506" s="67" t="s">
        <v>273</v>
      </c>
      <c r="C506" s="67" t="s">
        <v>40</v>
      </c>
      <c r="D506" s="68">
        <v>62820897.75</v>
      </c>
      <c r="E506" s="2">
        <v>0</v>
      </c>
      <c r="F506" s="12">
        <f t="shared" si="49"/>
        <v>62.82089775</v>
      </c>
      <c r="G506" s="8">
        <f t="shared" si="47"/>
        <v>8</v>
      </c>
      <c r="H506" s="8">
        <f t="shared" si="48"/>
        <v>2016</v>
      </c>
      <c r="I506" s="3" t="s">
        <v>20</v>
      </c>
      <c r="J506" s="6" t="str">
        <f t="shared" si="50"/>
        <v>6413</v>
      </c>
      <c r="K506" s="6" t="str">
        <f t="shared" si="51"/>
        <v>641</v>
      </c>
      <c r="L506" s="6" t="s">
        <v>255</v>
      </c>
      <c r="M506" s="4" t="str">
        <f>+VLOOKUP(J506,data1!$A$2:$C$19,2,0)</f>
        <v>Chi phí công cụ, dụng cụ</v>
      </c>
      <c r="N506" s="6" t="s">
        <v>262</v>
      </c>
      <c r="O506" s="6" t="s">
        <v>215</v>
      </c>
      <c r="P506" s="6" t="b">
        <f t="shared" si="52"/>
        <v>0</v>
      </c>
      <c r="Q506" s="1">
        <v>3</v>
      </c>
      <c r="R506" s="4" t="str">
        <f>+VLOOKUP(M506,data1!$B$2:$C$19,2,0)</f>
        <v>CP03</v>
      </c>
      <c r="S506" s="8" t="s">
        <v>235</v>
      </c>
      <c r="T506" s="8" t="e">
        <f>VLOOKUP(L506,#REF!,3,0)</f>
        <v>#REF!</v>
      </c>
    </row>
    <row r="507" spans="1:20" ht="25.5" customHeight="1" x14ac:dyDescent="0.25">
      <c r="A507" s="66">
        <v>42613</v>
      </c>
      <c r="B507" s="67" t="s">
        <v>273</v>
      </c>
      <c r="C507" s="67" t="s">
        <v>31</v>
      </c>
      <c r="D507" s="68">
        <v>26442000</v>
      </c>
      <c r="E507" s="2">
        <v>0</v>
      </c>
      <c r="F507" s="12">
        <f t="shared" si="49"/>
        <v>26.442</v>
      </c>
      <c r="G507" s="8">
        <f t="shared" si="47"/>
        <v>8</v>
      </c>
      <c r="H507" s="8">
        <f t="shared" si="48"/>
        <v>2016</v>
      </c>
      <c r="I507" s="3" t="s">
        <v>20</v>
      </c>
      <c r="J507" s="6" t="str">
        <f t="shared" si="50"/>
        <v>6413</v>
      </c>
      <c r="K507" s="6" t="str">
        <f t="shared" si="51"/>
        <v>641</v>
      </c>
      <c r="L507" s="6" t="s">
        <v>255</v>
      </c>
      <c r="M507" s="4" t="str">
        <f>+VLOOKUP(J507,data1!$A$2:$C$19,2,0)</f>
        <v>Chi phí công cụ, dụng cụ</v>
      </c>
      <c r="N507" s="6" t="s">
        <v>262</v>
      </c>
      <c r="O507" s="6" t="s">
        <v>215</v>
      </c>
      <c r="P507" s="6" t="b">
        <f t="shared" si="52"/>
        <v>0</v>
      </c>
      <c r="Q507" s="1">
        <v>3</v>
      </c>
      <c r="R507" s="4" t="str">
        <f>+VLOOKUP(M507,data1!$B$2:$C$19,2,0)</f>
        <v>CP03</v>
      </c>
      <c r="S507" s="8" t="s">
        <v>235</v>
      </c>
      <c r="T507" s="8" t="e">
        <f>VLOOKUP(L507,#REF!,3,0)</f>
        <v>#REF!</v>
      </c>
    </row>
    <row r="508" spans="1:20" ht="15.75" customHeight="1" x14ac:dyDescent="0.25">
      <c r="A508" s="66">
        <v>42613</v>
      </c>
      <c r="B508" s="67" t="s">
        <v>278</v>
      </c>
      <c r="C508" s="67" t="s">
        <v>31</v>
      </c>
      <c r="D508" s="68">
        <v>23134500</v>
      </c>
      <c r="E508" s="2">
        <v>0</v>
      </c>
      <c r="F508" s="12">
        <f t="shared" si="49"/>
        <v>23.134499999999999</v>
      </c>
      <c r="G508" s="8">
        <f t="shared" si="47"/>
        <v>8</v>
      </c>
      <c r="H508" s="8">
        <f t="shared" si="48"/>
        <v>2016</v>
      </c>
      <c r="I508" s="3" t="s">
        <v>125</v>
      </c>
      <c r="J508" s="6" t="str">
        <f t="shared" si="50"/>
        <v>6416</v>
      </c>
      <c r="K508" s="6" t="str">
        <f t="shared" si="51"/>
        <v>641</v>
      </c>
      <c r="L508" s="6" t="s">
        <v>255</v>
      </c>
      <c r="M508" s="4" t="str">
        <f>+VLOOKUP(J508,data1!$A$2:$C$19,2,0)</f>
        <v>Chi phí điện, nước, điện thoại, Internet...</v>
      </c>
      <c r="N508" s="6" t="s">
        <v>262</v>
      </c>
      <c r="O508" s="6" t="s">
        <v>215</v>
      </c>
      <c r="P508" s="6" t="b">
        <f t="shared" si="52"/>
        <v>0</v>
      </c>
      <c r="Q508" s="1">
        <v>3</v>
      </c>
      <c r="R508" s="4" t="str">
        <f>+VLOOKUP(M508,data1!$B$2:$C$19,2,0)</f>
        <v>CP06</v>
      </c>
      <c r="S508" s="8" t="s">
        <v>235</v>
      </c>
      <c r="T508" s="8" t="e">
        <f>VLOOKUP(L508,#REF!,3,0)</f>
        <v>#REF!</v>
      </c>
    </row>
    <row r="509" spans="1:20" ht="25.5" customHeight="1" x14ac:dyDescent="0.25">
      <c r="A509" s="66">
        <v>42613</v>
      </c>
      <c r="B509" s="67" t="s">
        <v>277</v>
      </c>
      <c r="C509" s="67" t="s">
        <v>43</v>
      </c>
      <c r="D509" s="68">
        <v>11439000</v>
      </c>
      <c r="E509" s="2">
        <v>0</v>
      </c>
      <c r="F509" s="12">
        <f t="shared" si="49"/>
        <v>11.439</v>
      </c>
      <c r="G509" s="8">
        <f t="shared" si="47"/>
        <v>8</v>
      </c>
      <c r="H509" s="8">
        <f t="shared" si="48"/>
        <v>2016</v>
      </c>
      <c r="I509" s="3" t="s">
        <v>172</v>
      </c>
      <c r="J509" s="6" t="str">
        <f t="shared" si="50"/>
        <v>6416</v>
      </c>
      <c r="K509" s="6" t="str">
        <f t="shared" si="51"/>
        <v>641</v>
      </c>
      <c r="L509" s="6" t="s">
        <v>254</v>
      </c>
      <c r="M509" s="4" t="str">
        <f>+VLOOKUP(J509,data1!$A$2:$C$19,2,0)</f>
        <v>Chi phí điện, nước, điện thoại, Internet...</v>
      </c>
      <c r="N509" s="6" t="s">
        <v>261</v>
      </c>
      <c r="O509" s="6" t="s">
        <v>215</v>
      </c>
      <c r="P509" s="6" t="b">
        <f t="shared" si="52"/>
        <v>0</v>
      </c>
      <c r="Q509" s="1">
        <v>3</v>
      </c>
      <c r="R509" s="4" t="str">
        <f>+VLOOKUP(M509,data1!$B$2:$C$19,2,0)</f>
        <v>CP06</v>
      </c>
      <c r="S509" s="8" t="s">
        <v>235</v>
      </c>
      <c r="T509" s="8" t="e">
        <f>VLOOKUP(L509,#REF!,3,0)</f>
        <v>#REF!</v>
      </c>
    </row>
    <row r="510" spans="1:20" ht="15.75" customHeight="1" x14ac:dyDescent="0.25">
      <c r="A510" s="66">
        <v>42613</v>
      </c>
      <c r="B510" s="67" t="s">
        <v>272</v>
      </c>
      <c r="C510" s="67" t="s">
        <v>34</v>
      </c>
      <c r="D510" s="68">
        <v>3820500</v>
      </c>
      <c r="E510" s="2">
        <v>0</v>
      </c>
      <c r="F510" s="12">
        <f t="shared" si="49"/>
        <v>3.8205</v>
      </c>
      <c r="G510" s="8">
        <f t="shared" si="47"/>
        <v>8</v>
      </c>
      <c r="H510" s="8">
        <f t="shared" si="48"/>
        <v>2016</v>
      </c>
      <c r="I510" s="3" t="s">
        <v>173</v>
      </c>
      <c r="J510" s="6" t="str">
        <f t="shared" si="50"/>
        <v>6418</v>
      </c>
      <c r="K510" s="6" t="str">
        <f t="shared" si="51"/>
        <v>641</v>
      </c>
      <c r="L510" s="6" t="s">
        <v>254</v>
      </c>
      <c r="M510" s="4" t="str">
        <f>+VLOOKUP(J510,data1!$A$2:$C$19,2,0)</f>
        <v>Chi phí vận chuyển</v>
      </c>
      <c r="N510" s="6" t="s">
        <v>261</v>
      </c>
      <c r="O510" s="6" t="s">
        <v>215</v>
      </c>
      <c r="P510" s="6" t="b">
        <f t="shared" si="52"/>
        <v>0</v>
      </c>
      <c r="Q510" s="1">
        <v>3</v>
      </c>
      <c r="R510" s="4" t="str">
        <f>+VLOOKUP(M510,data1!$B$2:$C$19,2,0)</f>
        <v>CP08</v>
      </c>
      <c r="S510" s="8" t="s">
        <v>235</v>
      </c>
      <c r="T510" s="8" t="e">
        <f>VLOOKUP(L510,#REF!,3,0)</f>
        <v>#REF!</v>
      </c>
    </row>
    <row r="511" spans="1:20" ht="15.75" customHeight="1" x14ac:dyDescent="0.25">
      <c r="A511" s="66">
        <v>42613</v>
      </c>
      <c r="B511" s="67" t="s">
        <v>276</v>
      </c>
      <c r="C511" s="67" t="s">
        <v>43</v>
      </c>
      <c r="D511" s="68">
        <v>2637000</v>
      </c>
      <c r="E511" s="2">
        <v>0</v>
      </c>
      <c r="F511" s="12">
        <f t="shared" si="49"/>
        <v>2.637</v>
      </c>
      <c r="G511" s="8">
        <f t="shared" si="47"/>
        <v>8</v>
      </c>
      <c r="H511" s="8">
        <f t="shared" si="48"/>
        <v>2016</v>
      </c>
      <c r="I511" s="3" t="s">
        <v>61</v>
      </c>
      <c r="J511" s="6" t="str">
        <f t="shared" si="50"/>
        <v>6419</v>
      </c>
      <c r="K511" s="6" t="str">
        <f t="shared" si="51"/>
        <v>641</v>
      </c>
      <c r="L511" s="6" t="s">
        <v>254</v>
      </c>
      <c r="M511" s="4" t="str">
        <f>+VLOOKUP(J511,data1!$A$2:$C$19,2,0)</f>
        <v>Chi Phí dịch vụ mua ngoài</v>
      </c>
      <c r="N511" s="6" t="s">
        <v>261</v>
      </c>
      <c r="O511" s="6" t="s">
        <v>215</v>
      </c>
      <c r="P511" s="6" t="b">
        <f t="shared" si="52"/>
        <v>0</v>
      </c>
      <c r="Q511" s="1">
        <v>3</v>
      </c>
      <c r="R511" s="4" t="str">
        <f>+VLOOKUP(M511,data1!$B$2:$C$19,2,0)</f>
        <v>CP09</v>
      </c>
      <c r="S511" s="8" t="s">
        <v>235</v>
      </c>
      <c r="T511" s="8" t="e">
        <f>VLOOKUP(L511,#REF!,3,0)</f>
        <v>#REF!</v>
      </c>
    </row>
    <row r="512" spans="1:20" ht="15.75" customHeight="1" x14ac:dyDescent="0.25">
      <c r="A512" s="66">
        <v>42613</v>
      </c>
      <c r="B512" s="67" t="s">
        <v>274</v>
      </c>
      <c r="C512" s="67" t="s">
        <v>32</v>
      </c>
      <c r="D512" s="68">
        <v>1816731</v>
      </c>
      <c r="E512" s="2">
        <v>0</v>
      </c>
      <c r="F512" s="12">
        <f t="shared" si="49"/>
        <v>1.8167310000000001</v>
      </c>
      <c r="G512" s="8">
        <f t="shared" si="47"/>
        <v>8</v>
      </c>
      <c r="H512" s="8">
        <f t="shared" si="48"/>
        <v>2016</v>
      </c>
      <c r="I512" s="3" t="s">
        <v>62</v>
      </c>
      <c r="J512" s="6" t="str">
        <f t="shared" si="50"/>
        <v>6419</v>
      </c>
      <c r="K512" s="6" t="str">
        <f t="shared" si="51"/>
        <v>641</v>
      </c>
      <c r="L512" s="6" t="s">
        <v>255</v>
      </c>
      <c r="M512" s="4" t="str">
        <f>+VLOOKUP(J512,data1!$A$2:$C$19,2,0)</f>
        <v>Chi Phí dịch vụ mua ngoài</v>
      </c>
      <c r="N512" s="6" t="s">
        <v>262</v>
      </c>
      <c r="O512" s="6" t="s">
        <v>215</v>
      </c>
      <c r="P512" s="6" t="b">
        <f t="shared" si="52"/>
        <v>0</v>
      </c>
      <c r="Q512" s="1">
        <v>3</v>
      </c>
      <c r="R512" s="4" t="str">
        <f>+VLOOKUP(M512,data1!$B$2:$C$19,2,0)</f>
        <v>CP09</v>
      </c>
      <c r="S512" s="8" t="s">
        <v>235</v>
      </c>
      <c r="T512" s="8" t="e">
        <f>VLOOKUP(L512,#REF!,3,0)</f>
        <v>#REF!</v>
      </c>
    </row>
    <row r="513" spans="1:20" ht="15.75" customHeight="1" x14ac:dyDescent="0.25">
      <c r="A513" s="66">
        <v>42613</v>
      </c>
      <c r="B513" s="67" t="s">
        <v>275</v>
      </c>
      <c r="C513" s="67" t="s">
        <v>43</v>
      </c>
      <c r="D513" s="68">
        <v>1743750</v>
      </c>
      <c r="E513" s="2">
        <v>0</v>
      </c>
      <c r="F513" s="12">
        <f t="shared" si="49"/>
        <v>1.7437499999999999</v>
      </c>
      <c r="G513" s="8">
        <f t="shared" si="47"/>
        <v>8</v>
      </c>
      <c r="H513" s="8">
        <f t="shared" si="48"/>
        <v>2016</v>
      </c>
      <c r="I513" s="3" t="s">
        <v>19</v>
      </c>
      <c r="J513" s="6" t="str">
        <f t="shared" si="50"/>
        <v>6413</v>
      </c>
      <c r="K513" s="6" t="str">
        <f t="shared" si="51"/>
        <v>641</v>
      </c>
      <c r="L513" s="6" t="s">
        <v>254</v>
      </c>
      <c r="M513" s="4" t="str">
        <f>+VLOOKUP(J513,data1!$A$2:$C$19,2,0)</f>
        <v>Chi phí công cụ, dụng cụ</v>
      </c>
      <c r="N513" s="6" t="s">
        <v>261</v>
      </c>
      <c r="O513" s="6" t="s">
        <v>215</v>
      </c>
      <c r="P513" s="6" t="b">
        <f t="shared" si="52"/>
        <v>0</v>
      </c>
      <c r="Q513" s="1">
        <v>3</v>
      </c>
      <c r="R513" s="4" t="str">
        <f>+VLOOKUP(M513,data1!$B$2:$C$19,2,0)</f>
        <v>CP03</v>
      </c>
      <c r="S513" s="8" t="s">
        <v>235</v>
      </c>
      <c r="T513" s="8" t="e">
        <f>VLOOKUP(L513,#REF!,3,0)</f>
        <v>#REF!</v>
      </c>
    </row>
    <row r="514" spans="1:20" ht="15.75" customHeight="1" x14ac:dyDescent="0.25">
      <c r="A514" s="66">
        <v>42613</v>
      </c>
      <c r="B514" s="67" t="s">
        <v>274</v>
      </c>
      <c r="C514" s="67" t="s">
        <v>30</v>
      </c>
      <c r="D514" s="68">
        <v>1140086.25</v>
      </c>
      <c r="E514" s="2">
        <v>0</v>
      </c>
      <c r="F514" s="12">
        <f t="shared" si="49"/>
        <v>1.14008625</v>
      </c>
      <c r="G514" s="8">
        <f t="shared" si="47"/>
        <v>8</v>
      </c>
      <c r="H514" s="8">
        <f t="shared" si="48"/>
        <v>2016</v>
      </c>
      <c r="I514" s="3" t="s">
        <v>62</v>
      </c>
      <c r="J514" s="6" t="str">
        <f t="shared" si="50"/>
        <v>6419</v>
      </c>
      <c r="K514" s="6" t="str">
        <f t="shared" si="51"/>
        <v>641</v>
      </c>
      <c r="L514" s="6" t="s">
        <v>255</v>
      </c>
      <c r="M514" s="4" t="str">
        <f>+VLOOKUP(J514,data1!$A$2:$C$19,2,0)</f>
        <v>Chi Phí dịch vụ mua ngoài</v>
      </c>
      <c r="N514" s="6" t="s">
        <v>262</v>
      </c>
      <c r="O514" s="6" t="s">
        <v>215</v>
      </c>
      <c r="P514" s="6" t="b">
        <f t="shared" si="52"/>
        <v>0</v>
      </c>
      <c r="Q514" s="1">
        <v>3</v>
      </c>
      <c r="R514" s="4" t="str">
        <f>+VLOOKUP(M514,data1!$B$2:$C$19,2,0)</f>
        <v>CP09</v>
      </c>
      <c r="S514" s="8" t="s">
        <v>235</v>
      </c>
      <c r="T514" s="8" t="e">
        <f>VLOOKUP(L514,#REF!,3,0)</f>
        <v>#REF!</v>
      </c>
    </row>
    <row r="515" spans="1:20" ht="15.75" customHeight="1" x14ac:dyDescent="0.25">
      <c r="A515" s="66">
        <v>42613</v>
      </c>
      <c r="B515" s="67" t="s">
        <v>274</v>
      </c>
      <c r="C515" s="67" t="s">
        <v>82</v>
      </c>
      <c r="D515" s="68">
        <v>1125000</v>
      </c>
      <c r="E515" s="2">
        <v>0</v>
      </c>
      <c r="F515" s="12">
        <f t="shared" si="49"/>
        <v>1.125</v>
      </c>
      <c r="G515" s="8">
        <f t="shared" si="47"/>
        <v>8</v>
      </c>
      <c r="H515" s="8">
        <f t="shared" si="48"/>
        <v>2016</v>
      </c>
      <c r="I515" s="3" t="s">
        <v>62</v>
      </c>
      <c r="J515" s="6" t="str">
        <f t="shared" si="50"/>
        <v>6419</v>
      </c>
      <c r="K515" s="6" t="str">
        <f t="shared" si="51"/>
        <v>641</v>
      </c>
      <c r="L515" s="6" t="s">
        <v>255</v>
      </c>
      <c r="M515" s="4" t="str">
        <f>+VLOOKUP(J515,data1!$A$2:$C$19,2,0)</f>
        <v>Chi Phí dịch vụ mua ngoài</v>
      </c>
      <c r="N515" s="6" t="s">
        <v>262</v>
      </c>
      <c r="O515" s="6" t="s">
        <v>215</v>
      </c>
      <c r="P515" s="6" t="b">
        <f t="shared" si="52"/>
        <v>0</v>
      </c>
      <c r="Q515" s="1">
        <v>3</v>
      </c>
      <c r="R515" s="4" t="str">
        <f>+VLOOKUP(M515,data1!$B$2:$C$19,2,0)</f>
        <v>CP09</v>
      </c>
      <c r="S515" s="8" t="s">
        <v>235</v>
      </c>
      <c r="T515" s="8" t="e">
        <f>VLOOKUP(L515,#REF!,3,0)</f>
        <v>#REF!</v>
      </c>
    </row>
    <row r="516" spans="1:20" ht="25.5" customHeight="1" x14ac:dyDescent="0.25">
      <c r="A516" s="66">
        <v>42613</v>
      </c>
      <c r="B516" s="67" t="s">
        <v>297</v>
      </c>
      <c r="C516" s="67" t="s">
        <v>31</v>
      </c>
      <c r="D516" s="68">
        <v>702000</v>
      </c>
      <c r="E516" s="2">
        <v>0</v>
      </c>
      <c r="F516" s="12">
        <f t="shared" si="49"/>
        <v>0.70199999999999996</v>
      </c>
      <c r="G516" s="8">
        <f t="shared" si="47"/>
        <v>8</v>
      </c>
      <c r="H516" s="8">
        <f t="shared" si="48"/>
        <v>2016</v>
      </c>
      <c r="I516" s="3" t="s">
        <v>124</v>
      </c>
      <c r="J516" s="6" t="str">
        <f t="shared" si="50"/>
        <v>6418</v>
      </c>
      <c r="K516" s="6" t="str">
        <f t="shared" si="51"/>
        <v>641</v>
      </c>
      <c r="L516" s="6" t="s">
        <v>255</v>
      </c>
      <c r="M516" s="4" t="str">
        <f>+VLOOKUP(J516,data1!$A$2:$C$19,2,0)</f>
        <v>Chi phí vận chuyển</v>
      </c>
      <c r="N516" s="6" t="s">
        <v>262</v>
      </c>
      <c r="O516" s="6" t="s">
        <v>215</v>
      </c>
      <c r="P516" s="6" t="b">
        <f t="shared" si="52"/>
        <v>0</v>
      </c>
      <c r="Q516" s="1">
        <v>3</v>
      </c>
      <c r="R516" s="4" t="str">
        <f>+VLOOKUP(M516,data1!$B$2:$C$19,2,0)</f>
        <v>CP08</v>
      </c>
      <c r="S516" s="8" t="s">
        <v>235</v>
      </c>
      <c r="T516" s="8" t="e">
        <f>VLOOKUP(L516,#REF!,3,0)</f>
        <v>#REF!</v>
      </c>
    </row>
    <row r="517" spans="1:20" ht="15.75" customHeight="1" x14ac:dyDescent="0.25">
      <c r="A517" s="66">
        <v>42613</v>
      </c>
      <c r="B517" s="67" t="s">
        <v>272</v>
      </c>
      <c r="C517" s="67" t="s">
        <v>43</v>
      </c>
      <c r="D517" s="68">
        <v>562500</v>
      </c>
      <c r="E517" s="2">
        <v>0</v>
      </c>
      <c r="F517" s="12">
        <f t="shared" si="49"/>
        <v>0.5625</v>
      </c>
      <c r="G517" s="8">
        <f t="shared" si="47"/>
        <v>8</v>
      </c>
      <c r="H517" s="8">
        <f t="shared" si="48"/>
        <v>2016</v>
      </c>
      <c r="I517" s="3" t="s">
        <v>173</v>
      </c>
      <c r="J517" s="6" t="str">
        <f t="shared" si="50"/>
        <v>6418</v>
      </c>
      <c r="K517" s="6" t="str">
        <f t="shared" si="51"/>
        <v>641</v>
      </c>
      <c r="L517" s="6" t="s">
        <v>254</v>
      </c>
      <c r="M517" s="4" t="str">
        <f>+VLOOKUP(J517,data1!$A$2:$C$19,2,0)</f>
        <v>Chi phí vận chuyển</v>
      </c>
      <c r="N517" s="6" t="s">
        <v>261</v>
      </c>
      <c r="O517" s="6" t="s">
        <v>215</v>
      </c>
      <c r="P517" s="6" t="b">
        <f t="shared" si="52"/>
        <v>0</v>
      </c>
      <c r="Q517" s="1">
        <v>3</v>
      </c>
      <c r="R517" s="4" t="str">
        <f>+VLOOKUP(M517,data1!$B$2:$C$19,2,0)</f>
        <v>CP08</v>
      </c>
      <c r="S517" s="8" t="s">
        <v>235</v>
      </c>
      <c r="T517" s="8" t="e">
        <f>VLOOKUP(L517,#REF!,3,0)</f>
        <v>#REF!</v>
      </c>
    </row>
    <row r="518" spans="1:20" ht="25.5" customHeight="1" x14ac:dyDescent="0.25">
      <c r="A518" s="66">
        <v>42613</v>
      </c>
      <c r="B518" s="67" t="s">
        <v>274</v>
      </c>
      <c r="C518" s="67" t="s">
        <v>39</v>
      </c>
      <c r="D518" s="68">
        <v>7425</v>
      </c>
      <c r="E518" s="2">
        <v>0</v>
      </c>
      <c r="F518" s="12">
        <f t="shared" si="49"/>
        <v>7.4250000000000002E-3</v>
      </c>
      <c r="G518" s="8">
        <f t="shared" si="47"/>
        <v>8</v>
      </c>
      <c r="H518" s="8">
        <f t="shared" si="48"/>
        <v>2016</v>
      </c>
      <c r="I518" s="3" t="s">
        <v>62</v>
      </c>
      <c r="J518" s="6" t="str">
        <f t="shared" si="50"/>
        <v>6419</v>
      </c>
      <c r="K518" s="6" t="str">
        <f t="shared" si="51"/>
        <v>641</v>
      </c>
      <c r="L518" s="6" t="s">
        <v>255</v>
      </c>
      <c r="M518" s="4" t="str">
        <f>+VLOOKUP(J518,data1!$A$2:$C$19,2,0)</f>
        <v>Chi Phí dịch vụ mua ngoài</v>
      </c>
      <c r="N518" s="6" t="s">
        <v>262</v>
      </c>
      <c r="O518" s="6" t="s">
        <v>215</v>
      </c>
      <c r="P518" s="6" t="b">
        <f t="shared" si="52"/>
        <v>0</v>
      </c>
      <c r="Q518" s="1">
        <v>3</v>
      </c>
      <c r="R518" s="4" t="str">
        <f>+VLOOKUP(M518,data1!$B$2:$C$19,2,0)</f>
        <v>CP09</v>
      </c>
      <c r="S518" s="8" t="s">
        <v>235</v>
      </c>
      <c r="T518" s="8" t="e">
        <f>VLOOKUP(L518,#REF!,3,0)</f>
        <v>#REF!</v>
      </c>
    </row>
    <row r="519" spans="1:20" ht="15.75" customHeight="1" x14ac:dyDescent="0.25">
      <c r="A519" s="66">
        <v>42643</v>
      </c>
      <c r="B519" s="67" t="s">
        <v>268</v>
      </c>
      <c r="C519" s="67" t="s">
        <v>36</v>
      </c>
      <c r="D519" s="68">
        <v>291323250</v>
      </c>
      <c r="E519" s="2">
        <v>0</v>
      </c>
      <c r="F519" s="12">
        <f t="shared" si="49"/>
        <v>291.32324999999997</v>
      </c>
      <c r="G519" s="8">
        <f t="shared" si="47"/>
        <v>9</v>
      </c>
      <c r="H519" s="8">
        <f t="shared" si="48"/>
        <v>2016</v>
      </c>
      <c r="I519" s="3" t="s">
        <v>53</v>
      </c>
      <c r="J519" s="6" t="str">
        <f t="shared" si="50"/>
        <v>6417</v>
      </c>
      <c r="K519" s="6" t="str">
        <f t="shared" si="51"/>
        <v>641</v>
      </c>
      <c r="L519" s="6" t="s">
        <v>254</v>
      </c>
      <c r="M519" s="4" t="str">
        <f>+VLOOKUP(J519,data1!$A$2:$C$19,2,0)</f>
        <v>Chi phí thuê cửa hàng, văn phòng</v>
      </c>
      <c r="N519" s="6" t="s">
        <v>261</v>
      </c>
      <c r="O519" s="6" t="s">
        <v>215</v>
      </c>
      <c r="P519" s="6" t="b">
        <f t="shared" si="52"/>
        <v>0</v>
      </c>
      <c r="Q519" s="1">
        <v>3</v>
      </c>
      <c r="R519" s="4" t="str">
        <f>+VLOOKUP(M519,data1!$B$2:$C$19,2,0)</f>
        <v>CP07</v>
      </c>
      <c r="S519" s="8" t="s">
        <v>235</v>
      </c>
      <c r="T519" s="8" t="e">
        <f>VLOOKUP(L519,#REF!,3,0)</f>
        <v>#REF!</v>
      </c>
    </row>
    <row r="520" spans="1:20" ht="25.5" customHeight="1" x14ac:dyDescent="0.25">
      <c r="A520" s="66">
        <v>42643</v>
      </c>
      <c r="B520" s="67" t="s">
        <v>269</v>
      </c>
      <c r="C520" s="67" t="s">
        <v>72</v>
      </c>
      <c r="D520" s="68">
        <v>251372380.5</v>
      </c>
      <c r="E520" s="2">
        <v>0</v>
      </c>
      <c r="F520" s="12">
        <f t="shared" si="49"/>
        <v>251.37238049999999</v>
      </c>
      <c r="G520" s="8">
        <f t="shared" si="47"/>
        <v>9</v>
      </c>
      <c r="H520" s="8">
        <f t="shared" si="48"/>
        <v>2016</v>
      </c>
      <c r="I520" s="3" t="s">
        <v>11</v>
      </c>
      <c r="J520" s="6" t="str">
        <f t="shared" si="50"/>
        <v>6411</v>
      </c>
      <c r="K520" s="6" t="str">
        <f t="shared" si="51"/>
        <v>641</v>
      </c>
      <c r="L520" s="6" t="s">
        <v>254</v>
      </c>
      <c r="M520" s="4" t="str">
        <f>+VLOOKUP(J520,data1!$A$2:$C$19,2,0)</f>
        <v>Lương và thưởng</v>
      </c>
      <c r="N520" s="6" t="s">
        <v>261</v>
      </c>
      <c r="O520" s="6" t="s">
        <v>215</v>
      </c>
      <c r="P520" s="6" t="b">
        <f t="shared" si="52"/>
        <v>0</v>
      </c>
      <c r="Q520" s="1">
        <v>3</v>
      </c>
      <c r="R520" s="4" t="str">
        <f>+VLOOKUP(M520,data1!$B$2:$C$19,2,0)</f>
        <v>CP01</v>
      </c>
      <c r="S520" s="8" t="s">
        <v>235</v>
      </c>
      <c r="T520" s="8" t="e">
        <f>VLOOKUP(L520,#REF!,3,0)</f>
        <v>#REF!</v>
      </c>
    </row>
    <row r="521" spans="1:20" ht="15.75" customHeight="1" x14ac:dyDescent="0.25">
      <c r="A521" s="66">
        <v>42643</v>
      </c>
      <c r="B521" s="67" t="s">
        <v>270</v>
      </c>
      <c r="C521" s="67" t="s">
        <v>41</v>
      </c>
      <c r="D521" s="68">
        <v>211207500</v>
      </c>
      <c r="E521" s="2">
        <v>0</v>
      </c>
      <c r="F521" s="12">
        <f t="shared" si="49"/>
        <v>211.20750000000001</v>
      </c>
      <c r="G521" s="8">
        <f t="shared" si="47"/>
        <v>9</v>
      </c>
      <c r="H521" s="8">
        <f t="shared" si="48"/>
        <v>2016</v>
      </c>
      <c r="I521" s="3" t="s">
        <v>21</v>
      </c>
      <c r="J521" s="6" t="str">
        <f t="shared" si="50"/>
        <v>6417</v>
      </c>
      <c r="K521" s="6" t="str">
        <f t="shared" si="51"/>
        <v>641</v>
      </c>
      <c r="L521" s="6" t="s">
        <v>255</v>
      </c>
      <c r="M521" s="4" t="str">
        <f>+VLOOKUP(J521,data1!$A$2:$C$19,2,0)</f>
        <v>Chi phí thuê cửa hàng, văn phòng</v>
      </c>
      <c r="N521" s="6" t="s">
        <v>262</v>
      </c>
      <c r="O521" s="6" t="s">
        <v>215</v>
      </c>
      <c r="P521" s="6" t="b">
        <f t="shared" si="52"/>
        <v>0</v>
      </c>
      <c r="Q521" s="1">
        <v>3</v>
      </c>
      <c r="R521" s="4" t="str">
        <f>+VLOOKUP(M521,data1!$B$2:$C$19,2,0)</f>
        <v>CP07</v>
      </c>
      <c r="S521" s="8" t="s">
        <v>235</v>
      </c>
      <c r="T521" s="8" t="e">
        <f>VLOOKUP(L521,#REF!,3,0)</f>
        <v>#REF!</v>
      </c>
    </row>
    <row r="522" spans="1:20" ht="25.5" customHeight="1" x14ac:dyDescent="0.25">
      <c r="A522" s="66">
        <v>42643</v>
      </c>
      <c r="B522" s="67" t="s">
        <v>271</v>
      </c>
      <c r="C522" s="67" t="s">
        <v>75</v>
      </c>
      <c r="D522" s="68">
        <v>112511378.25</v>
      </c>
      <c r="E522" s="2">
        <v>0</v>
      </c>
      <c r="F522" s="12">
        <f t="shared" si="49"/>
        <v>112.51137825000001</v>
      </c>
      <c r="G522" s="8">
        <f t="shared" si="47"/>
        <v>9</v>
      </c>
      <c r="H522" s="8">
        <f t="shared" si="48"/>
        <v>2016</v>
      </c>
      <c r="I522" s="3" t="s">
        <v>17</v>
      </c>
      <c r="J522" s="6" t="str">
        <f t="shared" si="50"/>
        <v>6411</v>
      </c>
      <c r="K522" s="6" t="str">
        <f t="shared" si="51"/>
        <v>641</v>
      </c>
      <c r="L522" s="6" t="s">
        <v>255</v>
      </c>
      <c r="M522" s="4" t="str">
        <f>+VLOOKUP(J522,data1!$A$2:$C$19,2,0)</f>
        <v>Lương và thưởng</v>
      </c>
      <c r="N522" s="6" t="s">
        <v>262</v>
      </c>
      <c r="O522" s="6" t="s">
        <v>215</v>
      </c>
      <c r="P522" s="6" t="b">
        <f t="shared" si="52"/>
        <v>0</v>
      </c>
      <c r="Q522" s="1">
        <v>3</v>
      </c>
      <c r="R522" s="4" t="str">
        <f>+VLOOKUP(M522,data1!$B$2:$C$19,2,0)</f>
        <v>CP01</v>
      </c>
      <c r="S522" s="8" t="s">
        <v>235</v>
      </c>
      <c r="T522" s="8" t="e">
        <f>VLOOKUP(L522,#REF!,3,0)</f>
        <v>#REF!</v>
      </c>
    </row>
    <row r="523" spans="1:20" ht="15.75" customHeight="1" x14ac:dyDescent="0.25">
      <c r="A523" s="66">
        <v>42643</v>
      </c>
      <c r="B523" s="67" t="s">
        <v>273</v>
      </c>
      <c r="C523" s="67" t="s">
        <v>41</v>
      </c>
      <c r="D523" s="68">
        <v>100345686.75</v>
      </c>
      <c r="E523" s="2">
        <v>0</v>
      </c>
      <c r="F523" s="12">
        <f t="shared" si="49"/>
        <v>100.34568675</v>
      </c>
      <c r="G523" s="8">
        <f t="shared" si="47"/>
        <v>9</v>
      </c>
      <c r="H523" s="8">
        <f t="shared" si="48"/>
        <v>2016</v>
      </c>
      <c r="I523" s="3" t="s">
        <v>20</v>
      </c>
      <c r="J523" s="6" t="str">
        <f t="shared" si="50"/>
        <v>6413</v>
      </c>
      <c r="K523" s="6" t="str">
        <f t="shared" si="51"/>
        <v>641</v>
      </c>
      <c r="L523" s="6" t="s">
        <v>255</v>
      </c>
      <c r="M523" s="4" t="str">
        <f>+VLOOKUP(J523,data1!$A$2:$C$19,2,0)</f>
        <v>Chi phí công cụ, dụng cụ</v>
      </c>
      <c r="N523" s="6" t="s">
        <v>262</v>
      </c>
      <c r="O523" s="6" t="s">
        <v>215</v>
      </c>
      <c r="P523" s="6" t="b">
        <f t="shared" si="52"/>
        <v>0</v>
      </c>
      <c r="Q523" s="1">
        <v>3</v>
      </c>
      <c r="R523" s="4" t="str">
        <f>+VLOOKUP(M523,data1!$B$2:$C$19,2,0)</f>
        <v>CP03</v>
      </c>
      <c r="S523" s="8" t="s">
        <v>235</v>
      </c>
      <c r="T523" s="8" t="e">
        <f>VLOOKUP(L523,#REF!,3,0)</f>
        <v>#REF!</v>
      </c>
    </row>
    <row r="524" spans="1:20" ht="15.75" customHeight="1" x14ac:dyDescent="0.25">
      <c r="A524" s="66">
        <v>42643</v>
      </c>
      <c r="B524" s="67" t="s">
        <v>275</v>
      </c>
      <c r="C524" s="67" t="s">
        <v>43</v>
      </c>
      <c r="D524" s="68">
        <v>79704000</v>
      </c>
      <c r="E524" s="2">
        <v>0</v>
      </c>
      <c r="F524" s="12">
        <f t="shared" si="49"/>
        <v>79.703999999999994</v>
      </c>
      <c r="G524" s="8">
        <f t="shared" si="47"/>
        <v>9</v>
      </c>
      <c r="H524" s="8">
        <f t="shared" si="48"/>
        <v>2016</v>
      </c>
      <c r="I524" s="3" t="s">
        <v>19</v>
      </c>
      <c r="J524" s="6" t="str">
        <f t="shared" si="50"/>
        <v>6413</v>
      </c>
      <c r="K524" s="6" t="str">
        <f t="shared" si="51"/>
        <v>641</v>
      </c>
      <c r="L524" s="6" t="s">
        <v>254</v>
      </c>
      <c r="M524" s="4" t="str">
        <f>+VLOOKUP(J524,data1!$A$2:$C$19,2,0)</f>
        <v>Chi phí công cụ, dụng cụ</v>
      </c>
      <c r="N524" s="6" t="s">
        <v>261</v>
      </c>
      <c r="O524" s="6" t="s">
        <v>215</v>
      </c>
      <c r="P524" s="6" t="b">
        <f t="shared" si="52"/>
        <v>0</v>
      </c>
      <c r="Q524" s="1">
        <v>3</v>
      </c>
      <c r="R524" s="4" t="str">
        <f>+VLOOKUP(M524,data1!$B$2:$C$19,2,0)</f>
        <v>CP03</v>
      </c>
      <c r="S524" s="8" t="s">
        <v>235</v>
      </c>
      <c r="T524" s="8" t="e">
        <f>VLOOKUP(L524,#REF!,3,0)</f>
        <v>#REF!</v>
      </c>
    </row>
    <row r="525" spans="1:20" ht="15.75" customHeight="1" x14ac:dyDescent="0.25">
      <c r="A525" s="66">
        <v>42643</v>
      </c>
      <c r="B525" s="67" t="s">
        <v>274</v>
      </c>
      <c r="C525" s="67" t="s">
        <v>30</v>
      </c>
      <c r="D525" s="68">
        <v>72849235.5</v>
      </c>
      <c r="E525" s="2">
        <v>0</v>
      </c>
      <c r="F525" s="12">
        <f t="shared" si="49"/>
        <v>72.849235500000006</v>
      </c>
      <c r="G525" s="8">
        <f t="shared" si="47"/>
        <v>9</v>
      </c>
      <c r="H525" s="8">
        <f t="shared" si="48"/>
        <v>2016</v>
      </c>
      <c r="I525" s="3" t="s">
        <v>62</v>
      </c>
      <c r="J525" s="6" t="str">
        <f t="shared" si="50"/>
        <v>6419</v>
      </c>
      <c r="K525" s="6" t="str">
        <f t="shared" si="51"/>
        <v>641</v>
      </c>
      <c r="L525" s="6" t="s">
        <v>255</v>
      </c>
      <c r="M525" s="4" t="str">
        <f>+VLOOKUP(J525,data1!$A$2:$C$19,2,0)</f>
        <v>Chi Phí dịch vụ mua ngoài</v>
      </c>
      <c r="N525" s="6" t="s">
        <v>262</v>
      </c>
      <c r="O525" s="6" t="s">
        <v>215</v>
      </c>
      <c r="P525" s="6" t="b">
        <f t="shared" si="52"/>
        <v>0</v>
      </c>
      <c r="Q525" s="1">
        <v>3</v>
      </c>
      <c r="R525" s="4" t="str">
        <f>+VLOOKUP(M525,data1!$B$2:$C$19,2,0)</f>
        <v>CP09</v>
      </c>
      <c r="S525" s="8" t="s">
        <v>235</v>
      </c>
      <c r="T525" s="8" t="e">
        <f>VLOOKUP(L525,#REF!,3,0)</f>
        <v>#REF!</v>
      </c>
    </row>
    <row r="526" spans="1:20" ht="15.75" customHeight="1" x14ac:dyDescent="0.25">
      <c r="A526" s="66">
        <v>42643</v>
      </c>
      <c r="B526" s="67" t="s">
        <v>274</v>
      </c>
      <c r="C526" s="67" t="s">
        <v>31</v>
      </c>
      <c r="D526" s="68">
        <v>72586327.5</v>
      </c>
      <c r="E526" s="2">
        <v>0</v>
      </c>
      <c r="F526" s="12">
        <f t="shared" si="49"/>
        <v>72.586327499999996</v>
      </c>
      <c r="G526" s="8">
        <f t="shared" si="47"/>
        <v>9</v>
      </c>
      <c r="H526" s="8">
        <f t="shared" si="48"/>
        <v>2016</v>
      </c>
      <c r="I526" s="3" t="s">
        <v>62</v>
      </c>
      <c r="J526" s="6" t="str">
        <f t="shared" si="50"/>
        <v>6419</v>
      </c>
      <c r="K526" s="6" t="str">
        <f t="shared" si="51"/>
        <v>641</v>
      </c>
      <c r="L526" s="6" t="s">
        <v>255</v>
      </c>
      <c r="M526" s="4" t="str">
        <f>+VLOOKUP(J526,data1!$A$2:$C$19,2,0)</f>
        <v>Chi Phí dịch vụ mua ngoài</v>
      </c>
      <c r="N526" s="6" t="s">
        <v>262</v>
      </c>
      <c r="O526" s="6" t="s">
        <v>215</v>
      </c>
      <c r="P526" s="6" t="b">
        <f t="shared" si="52"/>
        <v>0</v>
      </c>
      <c r="Q526" s="1">
        <v>3</v>
      </c>
      <c r="R526" s="4" t="str">
        <f>+VLOOKUP(M526,data1!$B$2:$C$19,2,0)</f>
        <v>CP09</v>
      </c>
      <c r="S526" s="8" t="s">
        <v>235</v>
      </c>
      <c r="T526" s="8" t="e">
        <f>VLOOKUP(L526,#REF!,3,0)</f>
        <v>#REF!</v>
      </c>
    </row>
    <row r="527" spans="1:20" ht="15.75" customHeight="1" x14ac:dyDescent="0.25">
      <c r="A527" s="66">
        <v>42643</v>
      </c>
      <c r="B527" s="67" t="s">
        <v>273</v>
      </c>
      <c r="C527" s="67" t="s">
        <v>40</v>
      </c>
      <c r="D527" s="68">
        <v>66630897</v>
      </c>
      <c r="E527" s="2">
        <v>0</v>
      </c>
      <c r="F527" s="12">
        <f t="shared" si="49"/>
        <v>66.630897000000004</v>
      </c>
      <c r="G527" s="8">
        <f t="shared" si="47"/>
        <v>9</v>
      </c>
      <c r="H527" s="8">
        <f t="shared" si="48"/>
        <v>2016</v>
      </c>
      <c r="I527" s="3" t="s">
        <v>20</v>
      </c>
      <c r="J527" s="6" t="str">
        <f t="shared" si="50"/>
        <v>6413</v>
      </c>
      <c r="K527" s="6" t="str">
        <f t="shared" si="51"/>
        <v>641</v>
      </c>
      <c r="L527" s="6" t="s">
        <v>255</v>
      </c>
      <c r="M527" s="4" t="str">
        <f>+VLOOKUP(J527,data1!$A$2:$C$19,2,0)</f>
        <v>Chi phí công cụ, dụng cụ</v>
      </c>
      <c r="N527" s="6" t="s">
        <v>262</v>
      </c>
      <c r="O527" s="6" t="s">
        <v>215</v>
      </c>
      <c r="P527" s="6" t="b">
        <f t="shared" si="52"/>
        <v>0</v>
      </c>
      <c r="Q527" s="1">
        <v>3</v>
      </c>
      <c r="R527" s="4" t="str">
        <f>+VLOOKUP(M527,data1!$B$2:$C$19,2,0)</f>
        <v>CP03</v>
      </c>
      <c r="S527" s="8" t="s">
        <v>235</v>
      </c>
      <c r="T527" s="8" t="e">
        <f>VLOOKUP(L527,#REF!,3,0)</f>
        <v>#REF!</v>
      </c>
    </row>
    <row r="528" spans="1:20" ht="15.75" customHeight="1" x14ac:dyDescent="0.25">
      <c r="A528" s="66">
        <v>42643</v>
      </c>
      <c r="B528" s="67" t="s">
        <v>279</v>
      </c>
      <c r="C528" s="67" t="s">
        <v>27</v>
      </c>
      <c r="D528" s="68">
        <v>60140243.25</v>
      </c>
      <c r="E528" s="2">
        <v>0</v>
      </c>
      <c r="F528" s="12">
        <f t="shared" si="49"/>
        <v>60.140243249999997</v>
      </c>
      <c r="G528" s="8">
        <f t="shared" si="47"/>
        <v>9</v>
      </c>
      <c r="H528" s="8">
        <f t="shared" si="48"/>
        <v>2016</v>
      </c>
      <c r="I528" s="3" t="s">
        <v>18</v>
      </c>
      <c r="J528" s="6" t="str">
        <f t="shared" si="50"/>
        <v>6412</v>
      </c>
      <c r="K528" s="6" t="str">
        <f t="shared" si="51"/>
        <v>641</v>
      </c>
      <c r="L528" s="6" t="s">
        <v>255</v>
      </c>
      <c r="M528" s="4" t="str">
        <f>+VLOOKUP(J528,data1!$A$2:$C$19,2,0)</f>
        <v>Chi phí nguyên vật liệu, bao bì</v>
      </c>
      <c r="N528" s="6" t="s">
        <v>262</v>
      </c>
      <c r="O528" s="6" t="s">
        <v>215</v>
      </c>
      <c r="P528" s="6" t="b">
        <f t="shared" si="52"/>
        <v>0</v>
      </c>
      <c r="Q528" s="1">
        <v>3</v>
      </c>
      <c r="R528" s="4" t="str">
        <f>+VLOOKUP(M528,data1!$B$2:$C$19,2,0)</f>
        <v>CP02</v>
      </c>
      <c r="S528" s="8" t="s">
        <v>235</v>
      </c>
      <c r="T528" s="8" t="e">
        <f>VLOOKUP(L528,#REF!,3,0)</f>
        <v>#REF!</v>
      </c>
    </row>
    <row r="529" spans="1:20" ht="15.75" customHeight="1" x14ac:dyDescent="0.25">
      <c r="A529" s="66">
        <v>42643</v>
      </c>
      <c r="B529" s="67" t="s">
        <v>276</v>
      </c>
      <c r="C529" s="67" t="s">
        <v>33</v>
      </c>
      <c r="D529" s="68">
        <v>44100000</v>
      </c>
      <c r="E529" s="2">
        <v>0</v>
      </c>
      <c r="F529" s="12">
        <f t="shared" si="49"/>
        <v>44.1</v>
      </c>
      <c r="G529" s="8">
        <f t="shared" si="47"/>
        <v>9</v>
      </c>
      <c r="H529" s="8">
        <f t="shared" si="48"/>
        <v>2016</v>
      </c>
      <c r="I529" s="3" t="s">
        <v>61</v>
      </c>
      <c r="J529" s="6" t="str">
        <f t="shared" si="50"/>
        <v>6419</v>
      </c>
      <c r="K529" s="6" t="str">
        <f t="shared" si="51"/>
        <v>641</v>
      </c>
      <c r="L529" s="6" t="s">
        <v>254</v>
      </c>
      <c r="M529" s="4" t="str">
        <f>+VLOOKUP(J529,data1!$A$2:$C$19,2,0)</f>
        <v>Chi Phí dịch vụ mua ngoài</v>
      </c>
      <c r="N529" s="6" t="s">
        <v>261</v>
      </c>
      <c r="O529" s="6" t="s">
        <v>215</v>
      </c>
      <c r="P529" s="6" t="b">
        <f t="shared" si="52"/>
        <v>0</v>
      </c>
      <c r="Q529" s="1">
        <v>3</v>
      </c>
      <c r="R529" s="4" t="str">
        <f>+VLOOKUP(M529,data1!$B$2:$C$19,2,0)</f>
        <v>CP09</v>
      </c>
      <c r="S529" s="8" t="s">
        <v>235</v>
      </c>
      <c r="T529" s="8" t="e">
        <f>VLOOKUP(L529,#REF!,3,0)</f>
        <v>#REF!</v>
      </c>
    </row>
    <row r="530" spans="1:20" ht="15.75" customHeight="1" x14ac:dyDescent="0.25">
      <c r="A530" s="66">
        <v>42643</v>
      </c>
      <c r="B530" s="67" t="s">
        <v>275</v>
      </c>
      <c r="C530" s="67" t="s">
        <v>35</v>
      </c>
      <c r="D530" s="68">
        <v>44080911</v>
      </c>
      <c r="E530" s="2">
        <v>0</v>
      </c>
      <c r="F530" s="12">
        <f t="shared" si="49"/>
        <v>44.080911</v>
      </c>
      <c r="G530" s="8">
        <f t="shared" ref="G530:G561" si="53">MONTH(A530)</f>
        <v>9</v>
      </c>
      <c r="H530" s="8">
        <f t="shared" ref="H530:H561" si="54">YEAR(A530)</f>
        <v>2016</v>
      </c>
      <c r="I530" s="3" t="s">
        <v>19</v>
      </c>
      <c r="J530" s="6" t="str">
        <f t="shared" si="50"/>
        <v>6413</v>
      </c>
      <c r="K530" s="6" t="str">
        <f t="shared" si="51"/>
        <v>641</v>
      </c>
      <c r="L530" s="6" t="s">
        <v>254</v>
      </c>
      <c r="M530" s="4" t="str">
        <f>+VLOOKUP(J530,data1!$A$2:$C$19,2,0)</f>
        <v>Chi phí công cụ, dụng cụ</v>
      </c>
      <c r="N530" s="6" t="s">
        <v>261</v>
      </c>
      <c r="O530" s="6" t="s">
        <v>215</v>
      </c>
      <c r="P530" s="6" t="b">
        <f t="shared" si="52"/>
        <v>0</v>
      </c>
      <c r="Q530" s="1">
        <v>3</v>
      </c>
      <c r="R530" s="4" t="str">
        <f>+VLOOKUP(M530,data1!$B$2:$C$19,2,0)</f>
        <v>CP03</v>
      </c>
      <c r="S530" s="8" t="s">
        <v>235</v>
      </c>
      <c r="T530" s="8" t="e">
        <f>VLOOKUP(L530,#REF!,3,0)</f>
        <v>#REF!</v>
      </c>
    </row>
    <row r="531" spans="1:20" ht="15.75" customHeight="1" x14ac:dyDescent="0.25">
      <c r="A531" s="66">
        <v>42643</v>
      </c>
      <c r="B531" s="67" t="s">
        <v>276</v>
      </c>
      <c r="C531" s="67" t="s">
        <v>54</v>
      </c>
      <c r="D531" s="68">
        <v>35640000</v>
      </c>
      <c r="E531" s="2">
        <v>0</v>
      </c>
      <c r="F531" s="12">
        <f t="shared" si="49"/>
        <v>35.64</v>
      </c>
      <c r="G531" s="8">
        <f t="shared" si="53"/>
        <v>9</v>
      </c>
      <c r="H531" s="8">
        <f t="shared" si="54"/>
        <v>2016</v>
      </c>
      <c r="I531" s="3" t="s">
        <v>61</v>
      </c>
      <c r="J531" s="6" t="str">
        <f t="shared" si="50"/>
        <v>6419</v>
      </c>
      <c r="K531" s="6" t="str">
        <f t="shared" si="51"/>
        <v>641</v>
      </c>
      <c r="L531" s="6" t="s">
        <v>254</v>
      </c>
      <c r="M531" s="4" t="str">
        <f>+VLOOKUP(J531,data1!$A$2:$C$19,2,0)</f>
        <v>Chi Phí dịch vụ mua ngoài</v>
      </c>
      <c r="N531" s="6" t="s">
        <v>261</v>
      </c>
      <c r="O531" s="6" t="s">
        <v>215</v>
      </c>
      <c r="P531" s="6" t="b">
        <f t="shared" si="52"/>
        <v>0</v>
      </c>
      <c r="Q531" s="1">
        <v>3</v>
      </c>
      <c r="R531" s="4" t="str">
        <f>+VLOOKUP(M531,data1!$B$2:$C$19,2,0)</f>
        <v>CP09</v>
      </c>
      <c r="S531" s="8" t="s">
        <v>235</v>
      </c>
      <c r="T531" s="8" t="e">
        <f>VLOOKUP(L531,#REF!,3,0)</f>
        <v>#REF!</v>
      </c>
    </row>
    <row r="532" spans="1:20" ht="15.75" customHeight="1" x14ac:dyDescent="0.25">
      <c r="A532" s="66">
        <v>42643</v>
      </c>
      <c r="B532" s="67" t="s">
        <v>275</v>
      </c>
      <c r="C532" s="67" t="s">
        <v>36</v>
      </c>
      <c r="D532" s="68">
        <v>26080278.75</v>
      </c>
      <c r="E532" s="2">
        <v>0</v>
      </c>
      <c r="F532" s="12">
        <f t="shared" si="49"/>
        <v>26.080278750000002</v>
      </c>
      <c r="G532" s="8">
        <f t="shared" si="53"/>
        <v>9</v>
      </c>
      <c r="H532" s="8">
        <f t="shared" si="54"/>
        <v>2016</v>
      </c>
      <c r="I532" s="3" t="s">
        <v>19</v>
      </c>
      <c r="J532" s="6" t="str">
        <f t="shared" si="50"/>
        <v>6413</v>
      </c>
      <c r="K532" s="6" t="str">
        <f t="shared" si="51"/>
        <v>641</v>
      </c>
      <c r="L532" s="6" t="s">
        <v>254</v>
      </c>
      <c r="M532" s="4" t="str">
        <f>+VLOOKUP(J532,data1!$A$2:$C$19,2,0)</f>
        <v>Chi phí công cụ, dụng cụ</v>
      </c>
      <c r="N532" s="6" t="s">
        <v>261</v>
      </c>
      <c r="O532" s="6" t="s">
        <v>215</v>
      </c>
      <c r="P532" s="6" t="b">
        <f t="shared" si="52"/>
        <v>0</v>
      </c>
      <c r="Q532" s="1">
        <v>3</v>
      </c>
      <c r="R532" s="4" t="str">
        <f>+VLOOKUP(M532,data1!$B$2:$C$19,2,0)</f>
        <v>CP03</v>
      </c>
      <c r="S532" s="8" t="s">
        <v>235</v>
      </c>
      <c r="T532" s="8" t="e">
        <f>VLOOKUP(L532,#REF!,3,0)</f>
        <v>#REF!</v>
      </c>
    </row>
    <row r="533" spans="1:20" ht="15.75" customHeight="1" x14ac:dyDescent="0.25">
      <c r="A533" s="66">
        <v>42643</v>
      </c>
      <c r="B533" s="67" t="s">
        <v>278</v>
      </c>
      <c r="C533" s="67" t="s">
        <v>31</v>
      </c>
      <c r="D533" s="68">
        <v>22499550</v>
      </c>
      <c r="E533" s="2">
        <v>0</v>
      </c>
      <c r="F533" s="12">
        <f t="shared" si="49"/>
        <v>22.499549999999999</v>
      </c>
      <c r="G533" s="8">
        <f t="shared" si="53"/>
        <v>9</v>
      </c>
      <c r="H533" s="8">
        <f t="shared" si="54"/>
        <v>2016</v>
      </c>
      <c r="I533" s="3" t="s">
        <v>125</v>
      </c>
      <c r="J533" s="6" t="str">
        <f t="shared" si="50"/>
        <v>6416</v>
      </c>
      <c r="K533" s="6" t="str">
        <f t="shared" si="51"/>
        <v>641</v>
      </c>
      <c r="L533" s="6" t="s">
        <v>255</v>
      </c>
      <c r="M533" s="4" t="str">
        <f>+VLOOKUP(J533,data1!$A$2:$C$19,2,0)</f>
        <v>Chi phí điện, nước, điện thoại, Internet...</v>
      </c>
      <c r="N533" s="6" t="s">
        <v>262</v>
      </c>
      <c r="O533" s="6" t="s">
        <v>215</v>
      </c>
      <c r="P533" s="6" t="b">
        <f t="shared" si="52"/>
        <v>0</v>
      </c>
      <c r="Q533" s="1">
        <v>3</v>
      </c>
      <c r="R533" s="4" t="str">
        <f>+VLOOKUP(M533,data1!$B$2:$C$19,2,0)</f>
        <v>CP06</v>
      </c>
      <c r="S533" s="8" t="s">
        <v>235</v>
      </c>
      <c r="T533" s="8" t="e">
        <f>VLOOKUP(L533,#REF!,3,0)</f>
        <v>#REF!</v>
      </c>
    </row>
    <row r="534" spans="1:20" ht="15.75" customHeight="1" x14ac:dyDescent="0.25">
      <c r="A534" s="66">
        <v>42643</v>
      </c>
      <c r="B534" s="67" t="s">
        <v>276</v>
      </c>
      <c r="C534" s="67" t="s">
        <v>43</v>
      </c>
      <c r="D534" s="68">
        <v>20814750</v>
      </c>
      <c r="E534" s="2">
        <v>0</v>
      </c>
      <c r="F534" s="12">
        <f t="shared" si="49"/>
        <v>20.81475</v>
      </c>
      <c r="G534" s="8">
        <f t="shared" si="53"/>
        <v>9</v>
      </c>
      <c r="H534" s="8">
        <f t="shared" si="54"/>
        <v>2016</v>
      </c>
      <c r="I534" s="3" t="s">
        <v>61</v>
      </c>
      <c r="J534" s="6" t="str">
        <f t="shared" si="50"/>
        <v>6419</v>
      </c>
      <c r="K534" s="6" t="str">
        <f t="shared" si="51"/>
        <v>641</v>
      </c>
      <c r="L534" s="6" t="s">
        <v>254</v>
      </c>
      <c r="M534" s="4" t="str">
        <f>+VLOOKUP(J534,data1!$A$2:$C$19,2,0)</f>
        <v>Chi Phí dịch vụ mua ngoài</v>
      </c>
      <c r="N534" s="6" t="s">
        <v>261</v>
      </c>
      <c r="O534" s="6" t="s">
        <v>215</v>
      </c>
      <c r="P534" s="6" t="b">
        <f t="shared" si="52"/>
        <v>0</v>
      </c>
      <c r="Q534" s="1">
        <v>3</v>
      </c>
      <c r="R534" s="4" t="str">
        <f>+VLOOKUP(M534,data1!$B$2:$C$19,2,0)</f>
        <v>CP09</v>
      </c>
      <c r="S534" s="8" t="s">
        <v>235</v>
      </c>
      <c r="T534" s="8" t="e">
        <f>VLOOKUP(L534,#REF!,3,0)</f>
        <v>#REF!</v>
      </c>
    </row>
    <row r="535" spans="1:20" ht="25.5" customHeight="1" x14ac:dyDescent="0.25">
      <c r="A535" s="66">
        <v>42643</v>
      </c>
      <c r="B535" s="67" t="s">
        <v>274</v>
      </c>
      <c r="C535" s="67" t="s">
        <v>56</v>
      </c>
      <c r="D535" s="68">
        <v>19912500</v>
      </c>
      <c r="E535" s="2">
        <v>0</v>
      </c>
      <c r="F535" s="12">
        <f t="shared" si="49"/>
        <v>19.912500000000001</v>
      </c>
      <c r="G535" s="8">
        <f t="shared" si="53"/>
        <v>9</v>
      </c>
      <c r="H535" s="8">
        <f t="shared" si="54"/>
        <v>2016</v>
      </c>
      <c r="I535" s="3" t="s">
        <v>62</v>
      </c>
      <c r="J535" s="6" t="str">
        <f t="shared" si="50"/>
        <v>6419</v>
      </c>
      <c r="K535" s="6" t="str">
        <f t="shared" si="51"/>
        <v>641</v>
      </c>
      <c r="L535" s="6" t="s">
        <v>255</v>
      </c>
      <c r="M535" s="4" t="str">
        <f>+VLOOKUP(J535,data1!$A$2:$C$19,2,0)</f>
        <v>Chi Phí dịch vụ mua ngoài</v>
      </c>
      <c r="N535" s="6" t="s">
        <v>262</v>
      </c>
      <c r="O535" s="6" t="s">
        <v>215</v>
      </c>
      <c r="P535" s="6" t="b">
        <f t="shared" si="52"/>
        <v>0</v>
      </c>
      <c r="Q535" s="1">
        <v>3</v>
      </c>
      <c r="R535" s="4" t="str">
        <f>+VLOOKUP(M535,data1!$B$2:$C$19,2,0)</f>
        <v>CP09</v>
      </c>
      <c r="S535" s="8" t="s">
        <v>235</v>
      </c>
      <c r="T535" s="8" t="e">
        <f>VLOOKUP(L535,#REF!,3,0)</f>
        <v>#REF!</v>
      </c>
    </row>
    <row r="536" spans="1:20" ht="25.5" customHeight="1" x14ac:dyDescent="0.25">
      <c r="A536" s="66">
        <v>42643</v>
      </c>
      <c r="B536" s="67" t="s">
        <v>277</v>
      </c>
      <c r="C536" s="67" t="s">
        <v>43</v>
      </c>
      <c r="D536" s="68">
        <v>12771000</v>
      </c>
      <c r="E536" s="2">
        <v>0</v>
      </c>
      <c r="F536" s="12">
        <f t="shared" si="49"/>
        <v>12.771000000000001</v>
      </c>
      <c r="G536" s="8">
        <f t="shared" si="53"/>
        <v>9</v>
      </c>
      <c r="H536" s="8">
        <f t="shared" si="54"/>
        <v>2016</v>
      </c>
      <c r="I536" s="3" t="s">
        <v>172</v>
      </c>
      <c r="J536" s="6" t="str">
        <f t="shared" si="50"/>
        <v>6416</v>
      </c>
      <c r="K536" s="6" t="str">
        <f t="shared" si="51"/>
        <v>641</v>
      </c>
      <c r="L536" s="6" t="s">
        <v>254</v>
      </c>
      <c r="M536" s="4" t="str">
        <f>+VLOOKUP(J536,data1!$A$2:$C$19,2,0)</f>
        <v>Chi phí điện, nước, điện thoại, Internet...</v>
      </c>
      <c r="N536" s="6" t="s">
        <v>261</v>
      </c>
      <c r="O536" s="6" t="s">
        <v>215</v>
      </c>
      <c r="P536" s="6" t="b">
        <f t="shared" si="52"/>
        <v>0</v>
      </c>
      <c r="Q536" s="1">
        <v>3</v>
      </c>
      <c r="R536" s="4" t="str">
        <f>+VLOOKUP(M536,data1!$B$2:$C$19,2,0)</f>
        <v>CP06</v>
      </c>
      <c r="S536" s="8" t="s">
        <v>235</v>
      </c>
      <c r="T536" s="8" t="e">
        <f>VLOOKUP(L536,#REF!,3,0)</f>
        <v>#REF!</v>
      </c>
    </row>
    <row r="537" spans="1:20" ht="25.5" customHeight="1" x14ac:dyDescent="0.25">
      <c r="A537" s="66">
        <v>42643</v>
      </c>
      <c r="B537" s="67" t="s">
        <v>274</v>
      </c>
      <c r="C537" s="67" t="s">
        <v>32</v>
      </c>
      <c r="D537" s="68">
        <v>8190105.75</v>
      </c>
      <c r="E537" s="2">
        <v>0</v>
      </c>
      <c r="F537" s="12">
        <f t="shared" si="49"/>
        <v>8.1901057500000007</v>
      </c>
      <c r="G537" s="8">
        <f t="shared" si="53"/>
        <v>9</v>
      </c>
      <c r="H537" s="8">
        <f t="shared" si="54"/>
        <v>2016</v>
      </c>
      <c r="I537" s="3" t="s">
        <v>62</v>
      </c>
      <c r="J537" s="6" t="str">
        <f t="shared" si="50"/>
        <v>6419</v>
      </c>
      <c r="K537" s="6" t="str">
        <f t="shared" si="51"/>
        <v>641</v>
      </c>
      <c r="L537" s="6" t="s">
        <v>255</v>
      </c>
      <c r="M537" s="4" t="str">
        <f>+VLOOKUP(J537,data1!$A$2:$C$19,2,0)</f>
        <v>Chi Phí dịch vụ mua ngoài</v>
      </c>
      <c r="N537" s="6" t="s">
        <v>262</v>
      </c>
      <c r="O537" s="6" t="s">
        <v>215</v>
      </c>
      <c r="P537" s="6" t="b">
        <f t="shared" si="52"/>
        <v>0</v>
      </c>
      <c r="Q537" s="1">
        <v>3</v>
      </c>
      <c r="R537" s="4" t="str">
        <f>+VLOOKUP(M537,data1!$B$2:$C$19,2,0)</f>
        <v>CP09</v>
      </c>
      <c r="S537" s="8" t="s">
        <v>235</v>
      </c>
      <c r="T537" s="8" t="e">
        <f>VLOOKUP(L537,#REF!,3,0)</f>
        <v>#REF!</v>
      </c>
    </row>
    <row r="538" spans="1:20" ht="25.5" customHeight="1" x14ac:dyDescent="0.25">
      <c r="A538" s="66">
        <v>42643</v>
      </c>
      <c r="B538" s="67" t="s">
        <v>271</v>
      </c>
      <c r="C538" s="67" t="s">
        <v>31</v>
      </c>
      <c r="D538" s="68">
        <v>8100000</v>
      </c>
      <c r="E538" s="2">
        <v>0</v>
      </c>
      <c r="F538" s="12">
        <f t="shared" si="49"/>
        <v>8.1</v>
      </c>
      <c r="G538" s="8">
        <f t="shared" si="53"/>
        <v>9</v>
      </c>
      <c r="H538" s="8">
        <f t="shared" si="54"/>
        <v>2016</v>
      </c>
      <c r="I538" s="3" t="s">
        <v>17</v>
      </c>
      <c r="J538" s="6" t="str">
        <f t="shared" si="50"/>
        <v>6411</v>
      </c>
      <c r="K538" s="6" t="str">
        <f t="shared" si="51"/>
        <v>641</v>
      </c>
      <c r="L538" s="6" t="s">
        <v>255</v>
      </c>
      <c r="M538" s="4" t="str">
        <f>+VLOOKUP(J538,data1!$A$2:$C$19,2,0)</f>
        <v>Lương và thưởng</v>
      </c>
      <c r="N538" s="6" t="s">
        <v>262</v>
      </c>
      <c r="O538" s="6" t="s">
        <v>215</v>
      </c>
      <c r="P538" s="6" t="b">
        <f t="shared" si="52"/>
        <v>0</v>
      </c>
      <c r="Q538" s="1">
        <v>3</v>
      </c>
      <c r="R538" s="4" t="str">
        <f>+VLOOKUP(M538,data1!$B$2:$C$19,2,0)</f>
        <v>CP01</v>
      </c>
      <c r="S538" s="8" t="s">
        <v>235</v>
      </c>
      <c r="T538" s="8" t="e">
        <f>VLOOKUP(L538,#REF!,3,0)</f>
        <v>#REF!</v>
      </c>
    </row>
    <row r="539" spans="1:20" ht="25.5" customHeight="1" x14ac:dyDescent="0.25">
      <c r="A539" s="66">
        <v>42643</v>
      </c>
      <c r="B539" s="67" t="s">
        <v>273</v>
      </c>
      <c r="C539" s="67" t="s">
        <v>31</v>
      </c>
      <c r="D539" s="68">
        <v>7132500</v>
      </c>
      <c r="E539" s="2">
        <v>0</v>
      </c>
      <c r="F539" s="12">
        <f t="shared" si="49"/>
        <v>7.1325000000000003</v>
      </c>
      <c r="G539" s="8">
        <f t="shared" si="53"/>
        <v>9</v>
      </c>
      <c r="H539" s="8">
        <f t="shared" si="54"/>
        <v>2016</v>
      </c>
      <c r="I539" s="3" t="s">
        <v>20</v>
      </c>
      <c r="J539" s="6" t="str">
        <f t="shared" si="50"/>
        <v>6413</v>
      </c>
      <c r="K539" s="6" t="str">
        <f t="shared" si="51"/>
        <v>641</v>
      </c>
      <c r="L539" s="6" t="s">
        <v>255</v>
      </c>
      <c r="M539" s="4" t="str">
        <f>+VLOOKUP(J539,data1!$A$2:$C$19,2,0)</f>
        <v>Chi phí công cụ, dụng cụ</v>
      </c>
      <c r="N539" s="6" t="s">
        <v>262</v>
      </c>
      <c r="O539" s="6" t="s">
        <v>215</v>
      </c>
      <c r="P539" s="6" t="b">
        <f t="shared" si="52"/>
        <v>0</v>
      </c>
      <c r="Q539" s="1">
        <v>3</v>
      </c>
      <c r="R539" s="4" t="str">
        <f>+VLOOKUP(M539,data1!$B$2:$C$19,2,0)</f>
        <v>CP03</v>
      </c>
      <c r="S539" s="8" t="s">
        <v>235</v>
      </c>
      <c r="T539" s="8" t="e">
        <f>VLOOKUP(L539,#REF!,3,0)</f>
        <v>#REF!</v>
      </c>
    </row>
    <row r="540" spans="1:20" ht="15.75" customHeight="1" x14ac:dyDescent="0.25">
      <c r="A540" s="66">
        <v>42643</v>
      </c>
      <c r="B540" s="67" t="s">
        <v>279</v>
      </c>
      <c r="C540" s="67" t="s">
        <v>31</v>
      </c>
      <c r="D540" s="68">
        <v>6930000</v>
      </c>
      <c r="E540" s="2">
        <v>0</v>
      </c>
      <c r="F540" s="12">
        <f t="shared" si="49"/>
        <v>6.93</v>
      </c>
      <c r="G540" s="8">
        <f t="shared" si="53"/>
        <v>9</v>
      </c>
      <c r="H540" s="8">
        <f t="shared" si="54"/>
        <v>2016</v>
      </c>
      <c r="I540" s="3" t="s">
        <v>18</v>
      </c>
      <c r="J540" s="6" t="str">
        <f t="shared" si="50"/>
        <v>6412</v>
      </c>
      <c r="K540" s="6" t="str">
        <f t="shared" si="51"/>
        <v>641</v>
      </c>
      <c r="L540" s="6" t="s">
        <v>255</v>
      </c>
      <c r="M540" s="4" t="str">
        <f>+VLOOKUP(J540,data1!$A$2:$C$19,2,0)</f>
        <v>Chi phí nguyên vật liệu, bao bì</v>
      </c>
      <c r="N540" s="6" t="s">
        <v>262</v>
      </c>
      <c r="O540" s="6" t="s">
        <v>215</v>
      </c>
      <c r="P540" s="6" t="b">
        <f t="shared" si="52"/>
        <v>0</v>
      </c>
      <c r="Q540" s="1">
        <v>3</v>
      </c>
      <c r="R540" s="4" t="str">
        <f>+VLOOKUP(M540,data1!$B$2:$C$19,2,0)</f>
        <v>CP02</v>
      </c>
      <c r="S540" s="8" t="s">
        <v>235</v>
      </c>
      <c r="T540" s="8" t="e">
        <f>VLOOKUP(L540,#REF!,3,0)</f>
        <v>#REF!</v>
      </c>
    </row>
    <row r="541" spans="1:20" ht="15.75" customHeight="1" x14ac:dyDescent="0.25">
      <c r="A541" s="66">
        <v>42643</v>
      </c>
      <c r="B541" s="67" t="s">
        <v>276</v>
      </c>
      <c r="C541" s="67" t="s">
        <v>68</v>
      </c>
      <c r="D541" s="68">
        <v>2967819.75</v>
      </c>
      <c r="E541" s="2">
        <v>0</v>
      </c>
      <c r="F541" s="12">
        <f t="shared" si="49"/>
        <v>2.9678197499999999</v>
      </c>
      <c r="G541" s="8">
        <f t="shared" si="53"/>
        <v>9</v>
      </c>
      <c r="H541" s="8">
        <f t="shared" si="54"/>
        <v>2016</v>
      </c>
      <c r="I541" s="3" t="s">
        <v>61</v>
      </c>
      <c r="J541" s="6" t="str">
        <f t="shared" si="50"/>
        <v>6419</v>
      </c>
      <c r="K541" s="6" t="str">
        <f t="shared" si="51"/>
        <v>641</v>
      </c>
      <c r="L541" s="6" t="s">
        <v>254</v>
      </c>
      <c r="M541" s="4" t="str">
        <f>+VLOOKUP(J541,data1!$A$2:$C$19,2,0)</f>
        <v>Chi Phí dịch vụ mua ngoài</v>
      </c>
      <c r="N541" s="6" t="s">
        <v>261</v>
      </c>
      <c r="O541" s="6" t="s">
        <v>215</v>
      </c>
      <c r="P541" s="6" t="b">
        <f t="shared" si="52"/>
        <v>0</v>
      </c>
      <c r="Q541" s="1">
        <v>3</v>
      </c>
      <c r="R541" s="4" t="str">
        <f>+VLOOKUP(M541,data1!$B$2:$C$19,2,0)</f>
        <v>CP09</v>
      </c>
      <c r="S541" s="8" t="s">
        <v>235</v>
      </c>
      <c r="T541" s="8" t="e">
        <f>VLOOKUP(L541,#REF!,3,0)</f>
        <v>#REF!</v>
      </c>
    </row>
    <row r="542" spans="1:20" ht="15.75" customHeight="1" x14ac:dyDescent="0.25">
      <c r="A542" s="66">
        <v>42643</v>
      </c>
      <c r="B542" s="67" t="s">
        <v>271</v>
      </c>
      <c r="C542" s="67" t="s">
        <v>39</v>
      </c>
      <c r="D542" s="68">
        <v>2926125</v>
      </c>
      <c r="E542" s="2">
        <v>0</v>
      </c>
      <c r="F542" s="12">
        <f t="shared" si="49"/>
        <v>2.9261249999999999</v>
      </c>
      <c r="G542" s="8">
        <f t="shared" si="53"/>
        <v>9</v>
      </c>
      <c r="H542" s="8">
        <f t="shared" si="54"/>
        <v>2016</v>
      </c>
      <c r="I542" s="3" t="s">
        <v>17</v>
      </c>
      <c r="J542" s="6" t="str">
        <f t="shared" si="50"/>
        <v>6411</v>
      </c>
      <c r="K542" s="6" t="str">
        <f t="shared" si="51"/>
        <v>641</v>
      </c>
      <c r="L542" s="6" t="s">
        <v>255</v>
      </c>
      <c r="M542" s="4" t="str">
        <f>+VLOOKUP(J542,data1!$A$2:$C$19,2,0)</f>
        <v>Lương và thưởng</v>
      </c>
      <c r="N542" s="6" t="s">
        <v>262</v>
      </c>
      <c r="O542" s="6" t="s">
        <v>215</v>
      </c>
      <c r="P542" s="6" t="b">
        <f t="shared" si="52"/>
        <v>0</v>
      </c>
      <c r="Q542" s="1">
        <v>3</v>
      </c>
      <c r="R542" s="4" t="str">
        <f>+VLOOKUP(M542,data1!$B$2:$C$19,2,0)</f>
        <v>CP01</v>
      </c>
      <c r="S542" s="8" t="s">
        <v>235</v>
      </c>
      <c r="T542" s="8" t="e">
        <f>VLOOKUP(L542,#REF!,3,0)</f>
        <v>#REF!</v>
      </c>
    </row>
    <row r="543" spans="1:20" ht="15.75" customHeight="1" x14ac:dyDescent="0.25">
      <c r="A543" s="66">
        <v>42643</v>
      </c>
      <c r="B543" s="67" t="s">
        <v>275</v>
      </c>
      <c r="C543" s="67" t="s">
        <v>34</v>
      </c>
      <c r="D543" s="68">
        <v>2835000</v>
      </c>
      <c r="E543" s="2">
        <v>0</v>
      </c>
      <c r="F543" s="12">
        <f t="shared" ref="F543:F588" si="55">D543/1000000</f>
        <v>2.835</v>
      </c>
      <c r="G543" s="8">
        <f t="shared" si="53"/>
        <v>9</v>
      </c>
      <c r="H543" s="8">
        <f t="shared" si="54"/>
        <v>2016</v>
      </c>
      <c r="I543" s="3" t="s">
        <v>19</v>
      </c>
      <c r="J543" s="6" t="str">
        <f t="shared" ref="J543:J588" si="56">+LEFT(I543,4)</f>
        <v>6413</v>
      </c>
      <c r="K543" s="6" t="str">
        <f t="shared" ref="K543:K588" si="57">+LEFT(J543,3)</f>
        <v>641</v>
      </c>
      <c r="L543" s="6" t="s">
        <v>254</v>
      </c>
      <c r="M543" s="4" t="str">
        <f>+VLOOKUP(J543,data1!$A$2:$C$19,2,0)</f>
        <v>Chi phí công cụ, dụng cụ</v>
      </c>
      <c r="N543" s="6" t="s">
        <v>261</v>
      </c>
      <c r="O543" s="6" t="s">
        <v>215</v>
      </c>
      <c r="P543" s="6" t="b">
        <f t="shared" si="52"/>
        <v>0</v>
      </c>
      <c r="Q543" s="1">
        <v>3</v>
      </c>
      <c r="R543" s="4" t="str">
        <f>+VLOOKUP(M543,data1!$B$2:$C$19,2,0)</f>
        <v>CP03</v>
      </c>
      <c r="S543" s="8" t="s">
        <v>235</v>
      </c>
      <c r="T543" s="8" t="e">
        <f>VLOOKUP(L543,#REF!,3,0)</f>
        <v>#REF!</v>
      </c>
    </row>
    <row r="544" spans="1:20" ht="15.75" customHeight="1" x14ac:dyDescent="0.25">
      <c r="A544" s="66">
        <v>42643</v>
      </c>
      <c r="B544" s="67" t="s">
        <v>272</v>
      </c>
      <c r="C544" s="67" t="s">
        <v>43</v>
      </c>
      <c r="D544" s="68">
        <v>1125000</v>
      </c>
      <c r="E544" s="2">
        <v>0</v>
      </c>
      <c r="F544" s="12">
        <f t="shared" si="55"/>
        <v>1.125</v>
      </c>
      <c r="G544" s="8">
        <f t="shared" si="53"/>
        <v>9</v>
      </c>
      <c r="H544" s="8">
        <f t="shared" si="54"/>
        <v>2016</v>
      </c>
      <c r="I544" s="3" t="s">
        <v>173</v>
      </c>
      <c r="J544" s="6" t="str">
        <f t="shared" si="56"/>
        <v>6418</v>
      </c>
      <c r="K544" s="6" t="str">
        <f t="shared" si="57"/>
        <v>641</v>
      </c>
      <c r="L544" s="6" t="s">
        <v>254</v>
      </c>
      <c r="M544" s="4" t="str">
        <f>+VLOOKUP(J544,data1!$A$2:$C$19,2,0)</f>
        <v>Chi phí vận chuyển</v>
      </c>
      <c r="N544" s="6" t="s">
        <v>261</v>
      </c>
      <c r="O544" s="6" t="s">
        <v>215</v>
      </c>
      <c r="P544" s="6" t="b">
        <f t="shared" ref="P544:P588" si="58">+EXACT($B544,$I544)</f>
        <v>0</v>
      </c>
      <c r="Q544" s="1">
        <v>3</v>
      </c>
      <c r="R544" s="4" t="str">
        <f>+VLOOKUP(M544,data1!$B$2:$C$19,2,0)</f>
        <v>CP08</v>
      </c>
      <c r="S544" s="8" t="s">
        <v>235</v>
      </c>
      <c r="T544" s="8" t="e">
        <f>VLOOKUP(L544,#REF!,3,0)</f>
        <v>#REF!</v>
      </c>
    </row>
    <row r="545" spans="1:20" ht="15.75" customHeight="1" x14ac:dyDescent="0.25">
      <c r="A545" s="66">
        <v>42643</v>
      </c>
      <c r="B545" s="67" t="s">
        <v>274</v>
      </c>
      <c r="C545" s="67" t="s">
        <v>60</v>
      </c>
      <c r="D545" s="68">
        <v>859835.25</v>
      </c>
      <c r="E545" s="2">
        <v>0</v>
      </c>
      <c r="F545" s="12">
        <f t="shared" si="55"/>
        <v>0.85983525000000005</v>
      </c>
      <c r="G545" s="8">
        <f t="shared" si="53"/>
        <v>9</v>
      </c>
      <c r="H545" s="8">
        <f t="shared" si="54"/>
        <v>2016</v>
      </c>
      <c r="I545" s="3" t="s">
        <v>62</v>
      </c>
      <c r="J545" s="6" t="str">
        <f t="shared" si="56"/>
        <v>6419</v>
      </c>
      <c r="K545" s="6" t="str">
        <f t="shared" si="57"/>
        <v>641</v>
      </c>
      <c r="L545" s="6" t="s">
        <v>255</v>
      </c>
      <c r="M545" s="4" t="str">
        <f>+VLOOKUP(J545,data1!$A$2:$C$19,2,0)</f>
        <v>Chi Phí dịch vụ mua ngoài</v>
      </c>
      <c r="N545" s="6" t="s">
        <v>262</v>
      </c>
      <c r="O545" s="6" t="s">
        <v>215</v>
      </c>
      <c r="P545" s="6" t="b">
        <f t="shared" si="58"/>
        <v>0</v>
      </c>
      <c r="Q545" s="1">
        <v>3</v>
      </c>
      <c r="R545" s="4" t="str">
        <f>+VLOOKUP(M545,data1!$B$2:$C$19,2,0)</f>
        <v>CP09</v>
      </c>
      <c r="S545" s="8" t="s">
        <v>235</v>
      </c>
      <c r="T545" s="8" t="e">
        <f>VLOOKUP(L545,#REF!,3,0)</f>
        <v>#REF!</v>
      </c>
    </row>
    <row r="546" spans="1:20" ht="15.75" customHeight="1" x14ac:dyDescent="0.25">
      <c r="A546" s="66">
        <v>42674</v>
      </c>
      <c r="B546" s="67" t="s">
        <v>268</v>
      </c>
      <c r="C546" s="67" t="s">
        <v>36</v>
      </c>
      <c r="D546" s="68">
        <v>291323247.75</v>
      </c>
      <c r="E546" s="2">
        <v>0</v>
      </c>
      <c r="F546" s="12">
        <f t="shared" si="55"/>
        <v>291.32324775000001</v>
      </c>
      <c r="G546" s="8">
        <f t="shared" si="53"/>
        <v>10</v>
      </c>
      <c r="H546" s="8">
        <f t="shared" si="54"/>
        <v>2016</v>
      </c>
      <c r="I546" s="3" t="s">
        <v>53</v>
      </c>
      <c r="J546" s="6" t="str">
        <f t="shared" si="56"/>
        <v>6417</v>
      </c>
      <c r="K546" s="6" t="str">
        <f t="shared" si="57"/>
        <v>641</v>
      </c>
      <c r="L546" s="6" t="s">
        <v>254</v>
      </c>
      <c r="M546" s="4" t="str">
        <f>+VLOOKUP(J546,data1!$A$2:$C$19,2,0)</f>
        <v>Chi phí thuê cửa hàng, văn phòng</v>
      </c>
      <c r="N546" s="6" t="s">
        <v>261</v>
      </c>
      <c r="O546" s="6" t="s">
        <v>215</v>
      </c>
      <c r="P546" s="6" t="b">
        <f t="shared" si="58"/>
        <v>0</v>
      </c>
      <c r="Q546" s="1">
        <v>4</v>
      </c>
      <c r="R546" s="4" t="str">
        <f>+VLOOKUP(M546,data1!$B$2:$C$19,2,0)</f>
        <v>CP07</v>
      </c>
      <c r="S546" s="8" t="s">
        <v>235</v>
      </c>
      <c r="T546" s="8" t="e">
        <f>VLOOKUP(L546,#REF!,3,0)</f>
        <v>#REF!</v>
      </c>
    </row>
    <row r="547" spans="1:20" ht="15.75" customHeight="1" x14ac:dyDescent="0.25">
      <c r="A547" s="66">
        <v>42674</v>
      </c>
      <c r="B547" s="67" t="s">
        <v>269</v>
      </c>
      <c r="C547" s="67" t="s">
        <v>72</v>
      </c>
      <c r="D547" s="68">
        <v>211698882</v>
      </c>
      <c r="E547" s="2">
        <v>0</v>
      </c>
      <c r="F547" s="12">
        <f t="shared" si="55"/>
        <v>211.698882</v>
      </c>
      <c r="G547" s="8">
        <f t="shared" si="53"/>
        <v>10</v>
      </c>
      <c r="H547" s="8">
        <f t="shared" si="54"/>
        <v>2016</v>
      </c>
      <c r="I547" s="3" t="s">
        <v>11</v>
      </c>
      <c r="J547" s="6" t="str">
        <f t="shared" si="56"/>
        <v>6411</v>
      </c>
      <c r="K547" s="6" t="str">
        <f t="shared" si="57"/>
        <v>641</v>
      </c>
      <c r="L547" s="6" t="s">
        <v>254</v>
      </c>
      <c r="M547" s="4" t="str">
        <f>+VLOOKUP(J547,data1!$A$2:$C$19,2,0)</f>
        <v>Lương và thưởng</v>
      </c>
      <c r="N547" s="6" t="s">
        <v>261</v>
      </c>
      <c r="O547" s="6" t="s">
        <v>215</v>
      </c>
      <c r="P547" s="6" t="b">
        <f t="shared" si="58"/>
        <v>0</v>
      </c>
      <c r="Q547" s="1">
        <v>4</v>
      </c>
      <c r="R547" s="4" t="str">
        <f>+VLOOKUP(M547,data1!$B$2:$C$19,2,0)</f>
        <v>CP01</v>
      </c>
      <c r="S547" s="8" t="s">
        <v>235</v>
      </c>
      <c r="T547" s="8" t="e">
        <f>VLOOKUP(L547,#REF!,3,0)</f>
        <v>#REF!</v>
      </c>
    </row>
    <row r="548" spans="1:20" ht="15.75" customHeight="1" x14ac:dyDescent="0.25">
      <c r="A548" s="66">
        <v>42674</v>
      </c>
      <c r="B548" s="67" t="s">
        <v>270</v>
      </c>
      <c r="C548" s="67" t="s">
        <v>41</v>
      </c>
      <c r="D548" s="68">
        <v>211207500</v>
      </c>
      <c r="E548" s="2">
        <v>0</v>
      </c>
      <c r="F548" s="12">
        <f t="shared" si="55"/>
        <v>211.20750000000001</v>
      </c>
      <c r="G548" s="8">
        <f t="shared" si="53"/>
        <v>10</v>
      </c>
      <c r="H548" s="8">
        <f t="shared" si="54"/>
        <v>2016</v>
      </c>
      <c r="I548" s="3" t="s">
        <v>21</v>
      </c>
      <c r="J548" s="6" t="str">
        <f t="shared" si="56"/>
        <v>6417</v>
      </c>
      <c r="K548" s="6" t="str">
        <f t="shared" si="57"/>
        <v>641</v>
      </c>
      <c r="L548" s="6" t="s">
        <v>255</v>
      </c>
      <c r="M548" s="4" t="str">
        <f>+VLOOKUP(J548,data1!$A$2:$C$19,2,0)</f>
        <v>Chi phí thuê cửa hàng, văn phòng</v>
      </c>
      <c r="N548" s="6" t="s">
        <v>262</v>
      </c>
      <c r="O548" s="6" t="s">
        <v>215</v>
      </c>
      <c r="P548" s="6" t="b">
        <f t="shared" si="58"/>
        <v>0</v>
      </c>
      <c r="Q548" s="1">
        <v>4</v>
      </c>
      <c r="R548" s="4" t="str">
        <f>+VLOOKUP(M548,data1!$B$2:$C$19,2,0)</f>
        <v>CP07</v>
      </c>
      <c r="S548" s="8" t="s">
        <v>235</v>
      </c>
      <c r="T548" s="8" t="e">
        <f>VLOOKUP(L548,#REF!,3,0)</f>
        <v>#REF!</v>
      </c>
    </row>
    <row r="549" spans="1:20" ht="15.75" customHeight="1" x14ac:dyDescent="0.25">
      <c r="A549" s="66">
        <v>42674</v>
      </c>
      <c r="B549" s="67" t="s">
        <v>271</v>
      </c>
      <c r="C549" s="67" t="s">
        <v>75</v>
      </c>
      <c r="D549" s="68">
        <v>189597332.25</v>
      </c>
      <c r="E549" s="2">
        <v>0</v>
      </c>
      <c r="F549" s="12">
        <f t="shared" si="55"/>
        <v>189.59733224999999</v>
      </c>
      <c r="G549" s="8">
        <f t="shared" si="53"/>
        <v>10</v>
      </c>
      <c r="H549" s="8">
        <f t="shared" si="54"/>
        <v>2016</v>
      </c>
      <c r="I549" s="3" t="s">
        <v>17</v>
      </c>
      <c r="J549" s="6" t="str">
        <f t="shared" si="56"/>
        <v>6411</v>
      </c>
      <c r="K549" s="6" t="str">
        <f t="shared" si="57"/>
        <v>641</v>
      </c>
      <c r="L549" s="6" t="s">
        <v>255</v>
      </c>
      <c r="M549" s="4" t="str">
        <f>+VLOOKUP(J549,data1!$A$2:$C$19,2,0)</f>
        <v>Lương và thưởng</v>
      </c>
      <c r="N549" s="6" t="s">
        <v>262</v>
      </c>
      <c r="O549" s="6" t="s">
        <v>215</v>
      </c>
      <c r="P549" s="6" t="b">
        <f t="shared" si="58"/>
        <v>0</v>
      </c>
      <c r="Q549" s="1">
        <v>4</v>
      </c>
      <c r="R549" s="4" t="str">
        <f>+VLOOKUP(M549,data1!$B$2:$C$19,2,0)</f>
        <v>CP01</v>
      </c>
      <c r="S549" s="8" t="s">
        <v>235</v>
      </c>
      <c r="T549" s="8" t="e">
        <f>VLOOKUP(L549,#REF!,3,0)</f>
        <v>#REF!</v>
      </c>
    </row>
    <row r="550" spans="1:20" ht="15.75" customHeight="1" x14ac:dyDescent="0.25">
      <c r="A550" s="66">
        <v>42674</v>
      </c>
      <c r="B550" s="67" t="s">
        <v>272</v>
      </c>
      <c r="C550" s="67" t="s">
        <v>43</v>
      </c>
      <c r="D550" s="68">
        <v>130236750</v>
      </c>
      <c r="E550" s="2">
        <v>0</v>
      </c>
      <c r="F550" s="12">
        <f t="shared" si="55"/>
        <v>130.23675</v>
      </c>
      <c r="G550" s="8">
        <f t="shared" si="53"/>
        <v>10</v>
      </c>
      <c r="H550" s="8">
        <f t="shared" si="54"/>
        <v>2016</v>
      </c>
      <c r="I550" s="3" t="s">
        <v>173</v>
      </c>
      <c r="J550" s="6" t="str">
        <f t="shared" si="56"/>
        <v>6418</v>
      </c>
      <c r="K550" s="6" t="str">
        <f t="shared" si="57"/>
        <v>641</v>
      </c>
      <c r="L550" s="6" t="s">
        <v>254</v>
      </c>
      <c r="M550" s="4" t="str">
        <f>+VLOOKUP(J550,data1!$A$2:$C$19,2,0)</f>
        <v>Chi phí vận chuyển</v>
      </c>
      <c r="N550" s="6" t="s">
        <v>261</v>
      </c>
      <c r="O550" s="6" t="s">
        <v>215</v>
      </c>
      <c r="P550" s="6" t="b">
        <f t="shared" si="58"/>
        <v>0</v>
      </c>
      <c r="Q550" s="1">
        <v>4</v>
      </c>
      <c r="R550" s="4" t="str">
        <f>+VLOOKUP(M550,data1!$B$2:$C$19,2,0)</f>
        <v>CP08</v>
      </c>
      <c r="S550" s="8" t="s">
        <v>235</v>
      </c>
      <c r="T550" s="8" t="e">
        <f>VLOOKUP(L550,#REF!,3,0)</f>
        <v>#REF!</v>
      </c>
    </row>
    <row r="551" spans="1:20" ht="15.75" customHeight="1" x14ac:dyDescent="0.25">
      <c r="A551" s="66">
        <v>42674</v>
      </c>
      <c r="B551" s="67" t="s">
        <v>273</v>
      </c>
      <c r="C551" s="67" t="s">
        <v>41</v>
      </c>
      <c r="D551" s="68">
        <v>100345686.75</v>
      </c>
      <c r="E551" s="2">
        <v>0</v>
      </c>
      <c r="F551" s="12">
        <f t="shared" si="55"/>
        <v>100.34568675</v>
      </c>
      <c r="G551" s="8">
        <f t="shared" si="53"/>
        <v>10</v>
      </c>
      <c r="H551" s="8">
        <f t="shared" si="54"/>
        <v>2016</v>
      </c>
      <c r="I551" s="3" t="s">
        <v>20</v>
      </c>
      <c r="J551" s="6" t="str">
        <f t="shared" si="56"/>
        <v>6413</v>
      </c>
      <c r="K551" s="6" t="str">
        <f t="shared" si="57"/>
        <v>641</v>
      </c>
      <c r="L551" s="6" t="s">
        <v>255</v>
      </c>
      <c r="M551" s="4" t="str">
        <f>+VLOOKUP(J551,data1!$A$2:$C$19,2,0)</f>
        <v>Chi phí công cụ, dụng cụ</v>
      </c>
      <c r="N551" s="6" t="s">
        <v>262</v>
      </c>
      <c r="O551" s="6" t="s">
        <v>215</v>
      </c>
      <c r="P551" s="6" t="b">
        <f t="shared" si="58"/>
        <v>0</v>
      </c>
      <c r="Q551" s="1">
        <v>4</v>
      </c>
      <c r="R551" s="4" t="str">
        <f>+VLOOKUP(M551,data1!$B$2:$C$19,2,0)</f>
        <v>CP03</v>
      </c>
      <c r="S551" s="8" t="s">
        <v>235</v>
      </c>
      <c r="T551" s="8" t="e">
        <f>VLOOKUP(L551,#REF!,3,0)</f>
        <v>#REF!</v>
      </c>
    </row>
    <row r="552" spans="1:20" ht="15.75" customHeight="1" x14ac:dyDescent="0.25">
      <c r="A552" s="66">
        <v>42674</v>
      </c>
      <c r="B552" s="67" t="s">
        <v>273</v>
      </c>
      <c r="C552" s="67" t="s">
        <v>40</v>
      </c>
      <c r="D552" s="68">
        <v>73631270.25</v>
      </c>
      <c r="E552" s="2">
        <v>0</v>
      </c>
      <c r="F552" s="12">
        <f t="shared" si="55"/>
        <v>73.63127025</v>
      </c>
      <c r="G552" s="8">
        <f t="shared" si="53"/>
        <v>10</v>
      </c>
      <c r="H552" s="8">
        <f t="shared" si="54"/>
        <v>2016</v>
      </c>
      <c r="I552" s="3" t="s">
        <v>20</v>
      </c>
      <c r="J552" s="6" t="str">
        <f t="shared" si="56"/>
        <v>6413</v>
      </c>
      <c r="K552" s="6" t="str">
        <f t="shared" si="57"/>
        <v>641</v>
      </c>
      <c r="L552" s="6" t="s">
        <v>255</v>
      </c>
      <c r="M552" s="4" t="str">
        <f>+VLOOKUP(J552,data1!$A$2:$C$19,2,0)</f>
        <v>Chi phí công cụ, dụng cụ</v>
      </c>
      <c r="N552" s="6" t="s">
        <v>262</v>
      </c>
      <c r="O552" s="6" t="s">
        <v>215</v>
      </c>
      <c r="P552" s="6" t="b">
        <f t="shared" si="58"/>
        <v>0</v>
      </c>
      <c r="Q552" s="1">
        <v>4</v>
      </c>
      <c r="R552" s="4" t="str">
        <f>+VLOOKUP(M552,data1!$B$2:$C$19,2,0)</f>
        <v>CP03</v>
      </c>
      <c r="S552" s="8" t="s">
        <v>235</v>
      </c>
      <c r="T552" s="8" t="e">
        <f>VLOOKUP(L552,#REF!,3,0)</f>
        <v>#REF!</v>
      </c>
    </row>
    <row r="553" spans="1:20" ht="15.75" customHeight="1" x14ac:dyDescent="0.25">
      <c r="A553" s="66">
        <v>42674</v>
      </c>
      <c r="B553" s="67" t="s">
        <v>274</v>
      </c>
      <c r="C553" s="67" t="s">
        <v>30</v>
      </c>
      <c r="D553" s="68">
        <v>49500000</v>
      </c>
      <c r="E553" s="2">
        <v>0</v>
      </c>
      <c r="F553" s="12">
        <f t="shared" si="55"/>
        <v>49.5</v>
      </c>
      <c r="G553" s="8">
        <f t="shared" si="53"/>
        <v>10</v>
      </c>
      <c r="H553" s="8">
        <f t="shared" si="54"/>
        <v>2016</v>
      </c>
      <c r="I553" s="3" t="s">
        <v>62</v>
      </c>
      <c r="J553" s="6" t="str">
        <f t="shared" si="56"/>
        <v>6419</v>
      </c>
      <c r="K553" s="6" t="str">
        <f t="shared" si="57"/>
        <v>641</v>
      </c>
      <c r="L553" s="6" t="s">
        <v>255</v>
      </c>
      <c r="M553" s="4" t="str">
        <f>+VLOOKUP(J553,data1!$A$2:$C$19,2,0)</f>
        <v>Chi Phí dịch vụ mua ngoài</v>
      </c>
      <c r="N553" s="6" t="s">
        <v>262</v>
      </c>
      <c r="O553" s="6" t="s">
        <v>215</v>
      </c>
      <c r="P553" s="6" t="b">
        <f t="shared" si="58"/>
        <v>0</v>
      </c>
      <c r="Q553" s="1">
        <v>4</v>
      </c>
      <c r="R553" s="4" t="str">
        <f>+VLOOKUP(M553,data1!$B$2:$C$19,2,0)</f>
        <v>CP09</v>
      </c>
      <c r="S553" s="8" t="s">
        <v>235</v>
      </c>
      <c r="T553" s="8" t="e">
        <f>VLOOKUP(L553,#REF!,3,0)</f>
        <v>#REF!</v>
      </c>
    </row>
    <row r="554" spans="1:20" ht="15.75" customHeight="1" x14ac:dyDescent="0.25">
      <c r="A554" s="66">
        <v>42674</v>
      </c>
      <c r="B554" s="67" t="s">
        <v>275</v>
      </c>
      <c r="C554" s="67" t="s">
        <v>35</v>
      </c>
      <c r="D554" s="68">
        <v>44080906.5</v>
      </c>
      <c r="E554" s="2">
        <v>0</v>
      </c>
      <c r="F554" s="12">
        <f t="shared" si="55"/>
        <v>44.080906499999998</v>
      </c>
      <c r="G554" s="8">
        <f t="shared" si="53"/>
        <v>10</v>
      </c>
      <c r="H554" s="8">
        <f t="shared" si="54"/>
        <v>2016</v>
      </c>
      <c r="I554" s="3" t="s">
        <v>19</v>
      </c>
      <c r="J554" s="6" t="str">
        <f t="shared" si="56"/>
        <v>6413</v>
      </c>
      <c r="K554" s="6" t="str">
        <f t="shared" si="57"/>
        <v>641</v>
      </c>
      <c r="L554" s="6" t="s">
        <v>254</v>
      </c>
      <c r="M554" s="4" t="str">
        <f>+VLOOKUP(J554,data1!$A$2:$C$19,2,0)</f>
        <v>Chi phí công cụ, dụng cụ</v>
      </c>
      <c r="N554" s="6" t="s">
        <v>261</v>
      </c>
      <c r="O554" s="6" t="s">
        <v>215</v>
      </c>
      <c r="P554" s="6" t="b">
        <f t="shared" si="58"/>
        <v>0</v>
      </c>
      <c r="Q554" s="1">
        <v>4</v>
      </c>
      <c r="R554" s="4" t="str">
        <f>+VLOOKUP(M554,data1!$B$2:$C$19,2,0)</f>
        <v>CP03</v>
      </c>
      <c r="S554" s="8" t="s">
        <v>235</v>
      </c>
      <c r="T554" s="8" t="e">
        <f>VLOOKUP(L554,#REF!,3,0)</f>
        <v>#REF!</v>
      </c>
    </row>
    <row r="555" spans="1:20" ht="15.75" customHeight="1" x14ac:dyDescent="0.25">
      <c r="A555" s="66">
        <v>42674</v>
      </c>
      <c r="B555" s="67" t="s">
        <v>276</v>
      </c>
      <c r="C555" s="67" t="s">
        <v>33</v>
      </c>
      <c r="D555" s="68">
        <v>43308000</v>
      </c>
      <c r="E555" s="2">
        <v>0</v>
      </c>
      <c r="F555" s="12">
        <f t="shared" si="55"/>
        <v>43.308</v>
      </c>
      <c r="G555" s="8">
        <f t="shared" si="53"/>
        <v>10</v>
      </c>
      <c r="H555" s="8">
        <f t="shared" si="54"/>
        <v>2016</v>
      </c>
      <c r="I555" s="3" t="s">
        <v>61</v>
      </c>
      <c r="J555" s="6" t="str">
        <f t="shared" si="56"/>
        <v>6419</v>
      </c>
      <c r="K555" s="6" t="str">
        <f t="shared" si="57"/>
        <v>641</v>
      </c>
      <c r="L555" s="6" t="s">
        <v>254</v>
      </c>
      <c r="M555" s="4" t="str">
        <f>+VLOOKUP(J555,data1!$A$2:$C$19,2,0)</f>
        <v>Chi Phí dịch vụ mua ngoài</v>
      </c>
      <c r="N555" s="6" t="s">
        <v>261</v>
      </c>
      <c r="O555" s="6" t="s">
        <v>215</v>
      </c>
      <c r="P555" s="6" t="b">
        <f t="shared" si="58"/>
        <v>0</v>
      </c>
      <c r="Q555" s="1">
        <v>4</v>
      </c>
      <c r="R555" s="4" t="str">
        <f>+VLOOKUP(M555,data1!$B$2:$C$19,2,0)</f>
        <v>CP09</v>
      </c>
      <c r="S555" s="8" t="s">
        <v>235</v>
      </c>
      <c r="T555" s="8" t="e">
        <f>VLOOKUP(L555,#REF!,3,0)</f>
        <v>#REF!</v>
      </c>
    </row>
    <row r="556" spans="1:20" ht="15.75" customHeight="1" x14ac:dyDescent="0.25">
      <c r="A556" s="66">
        <v>42674</v>
      </c>
      <c r="B556" s="67" t="s">
        <v>275</v>
      </c>
      <c r="C556" s="67" t="s">
        <v>26</v>
      </c>
      <c r="D556" s="68">
        <v>37176782.894999996</v>
      </c>
      <c r="E556" s="2">
        <v>0</v>
      </c>
      <c r="F556" s="12">
        <f t="shared" si="55"/>
        <v>37.176782894999995</v>
      </c>
      <c r="G556" s="8">
        <f t="shared" si="53"/>
        <v>10</v>
      </c>
      <c r="H556" s="8">
        <f t="shared" si="54"/>
        <v>2016</v>
      </c>
      <c r="I556" s="3" t="s">
        <v>19</v>
      </c>
      <c r="J556" s="6" t="str">
        <f t="shared" si="56"/>
        <v>6413</v>
      </c>
      <c r="K556" s="6" t="str">
        <f t="shared" si="57"/>
        <v>641</v>
      </c>
      <c r="L556" s="6" t="s">
        <v>254</v>
      </c>
      <c r="M556" s="4" t="str">
        <f>+VLOOKUP(J556,data1!$A$2:$C$19,2,0)</f>
        <v>Chi phí công cụ, dụng cụ</v>
      </c>
      <c r="N556" s="6" t="s">
        <v>261</v>
      </c>
      <c r="O556" s="6" t="s">
        <v>215</v>
      </c>
      <c r="P556" s="6" t="b">
        <f t="shared" si="58"/>
        <v>0</v>
      </c>
      <c r="Q556" s="1">
        <v>4</v>
      </c>
      <c r="R556" s="4" t="str">
        <f>+VLOOKUP(M556,data1!$B$2:$C$19,2,0)</f>
        <v>CP03</v>
      </c>
      <c r="S556" s="8" t="s">
        <v>235</v>
      </c>
      <c r="T556" s="8" t="e">
        <f>VLOOKUP(L556,#REF!,3,0)</f>
        <v>#REF!</v>
      </c>
    </row>
    <row r="557" spans="1:20" ht="15.75" customHeight="1" x14ac:dyDescent="0.25">
      <c r="A557" s="66">
        <v>42674</v>
      </c>
      <c r="B557" s="67" t="s">
        <v>274</v>
      </c>
      <c r="C557" s="67" t="s">
        <v>31</v>
      </c>
      <c r="D557" s="68">
        <v>36348750</v>
      </c>
      <c r="E557" s="2">
        <v>0</v>
      </c>
      <c r="F557" s="12">
        <f t="shared" si="55"/>
        <v>36.348750000000003</v>
      </c>
      <c r="G557" s="8">
        <f t="shared" si="53"/>
        <v>10</v>
      </c>
      <c r="H557" s="8">
        <f t="shared" si="54"/>
        <v>2016</v>
      </c>
      <c r="I557" s="3" t="s">
        <v>62</v>
      </c>
      <c r="J557" s="6" t="str">
        <f t="shared" si="56"/>
        <v>6419</v>
      </c>
      <c r="K557" s="6" t="str">
        <f t="shared" si="57"/>
        <v>641</v>
      </c>
      <c r="L557" s="6" t="s">
        <v>255</v>
      </c>
      <c r="M557" s="4" t="str">
        <f>+VLOOKUP(J557,data1!$A$2:$C$19,2,0)</f>
        <v>Chi Phí dịch vụ mua ngoài</v>
      </c>
      <c r="N557" s="6" t="s">
        <v>262</v>
      </c>
      <c r="O557" s="6" t="s">
        <v>215</v>
      </c>
      <c r="P557" s="6" t="b">
        <f t="shared" si="58"/>
        <v>0</v>
      </c>
      <c r="Q557" s="1">
        <v>4</v>
      </c>
      <c r="R557" s="4" t="str">
        <f>+VLOOKUP(M557,data1!$B$2:$C$19,2,0)</f>
        <v>CP09</v>
      </c>
      <c r="S557" s="8" t="s">
        <v>235</v>
      </c>
      <c r="T557" s="8" t="e">
        <f>VLOOKUP(L557,#REF!,3,0)</f>
        <v>#REF!</v>
      </c>
    </row>
    <row r="558" spans="1:20" ht="25.5" customHeight="1" x14ac:dyDescent="0.25">
      <c r="A558" s="66">
        <v>42674</v>
      </c>
      <c r="B558" s="67" t="s">
        <v>275</v>
      </c>
      <c r="C558" s="67" t="s">
        <v>36</v>
      </c>
      <c r="D558" s="68">
        <v>26080278.75</v>
      </c>
      <c r="E558" s="2">
        <v>0</v>
      </c>
      <c r="F558" s="12">
        <f t="shared" si="55"/>
        <v>26.080278750000002</v>
      </c>
      <c r="G558" s="8">
        <f t="shared" si="53"/>
        <v>10</v>
      </c>
      <c r="H558" s="8">
        <f t="shared" si="54"/>
        <v>2016</v>
      </c>
      <c r="I558" s="3" t="s">
        <v>19</v>
      </c>
      <c r="J558" s="6" t="str">
        <f t="shared" si="56"/>
        <v>6413</v>
      </c>
      <c r="K558" s="6" t="str">
        <f t="shared" si="57"/>
        <v>641</v>
      </c>
      <c r="L558" s="6" t="s">
        <v>254</v>
      </c>
      <c r="M558" s="4" t="str">
        <f>+VLOOKUP(J558,data1!$A$2:$C$19,2,0)</f>
        <v>Chi phí công cụ, dụng cụ</v>
      </c>
      <c r="N558" s="6" t="s">
        <v>261</v>
      </c>
      <c r="O558" s="6" t="s">
        <v>215</v>
      </c>
      <c r="P558" s="6" t="b">
        <f t="shared" si="58"/>
        <v>0</v>
      </c>
      <c r="Q558" s="1">
        <v>4</v>
      </c>
      <c r="R558" s="4" t="str">
        <f>+VLOOKUP(M558,data1!$B$2:$C$19,2,0)</f>
        <v>CP03</v>
      </c>
      <c r="S558" s="8" t="s">
        <v>235</v>
      </c>
      <c r="T558" s="8" t="e">
        <f>VLOOKUP(L558,#REF!,3,0)</f>
        <v>#REF!</v>
      </c>
    </row>
    <row r="559" spans="1:20" ht="25.5" customHeight="1" x14ac:dyDescent="0.25">
      <c r="A559" s="66">
        <v>42674</v>
      </c>
      <c r="B559" s="67" t="s">
        <v>274</v>
      </c>
      <c r="C559" s="67" t="s">
        <v>32</v>
      </c>
      <c r="D559" s="68">
        <v>25280109</v>
      </c>
      <c r="E559" s="2">
        <v>0</v>
      </c>
      <c r="F559" s="12">
        <f t="shared" si="55"/>
        <v>25.280108999999999</v>
      </c>
      <c r="G559" s="8">
        <f t="shared" si="53"/>
        <v>10</v>
      </c>
      <c r="H559" s="8">
        <f t="shared" si="54"/>
        <v>2016</v>
      </c>
      <c r="I559" s="3" t="s">
        <v>62</v>
      </c>
      <c r="J559" s="6" t="str">
        <f t="shared" si="56"/>
        <v>6419</v>
      </c>
      <c r="K559" s="6" t="str">
        <f t="shared" si="57"/>
        <v>641</v>
      </c>
      <c r="L559" s="6" t="s">
        <v>255</v>
      </c>
      <c r="M559" s="4" t="str">
        <f>+VLOOKUP(J559,data1!$A$2:$C$19,2,0)</f>
        <v>Chi Phí dịch vụ mua ngoài</v>
      </c>
      <c r="N559" s="6" t="s">
        <v>262</v>
      </c>
      <c r="O559" s="6" t="s">
        <v>215</v>
      </c>
      <c r="P559" s="6" t="b">
        <f t="shared" si="58"/>
        <v>0</v>
      </c>
      <c r="Q559" s="1">
        <v>4</v>
      </c>
      <c r="R559" s="4" t="str">
        <f>+VLOOKUP(M559,data1!$B$2:$C$19,2,0)</f>
        <v>CP09</v>
      </c>
      <c r="S559" s="8" t="s">
        <v>235</v>
      </c>
      <c r="T559" s="8" t="e">
        <f>VLOOKUP(L559,#REF!,3,0)</f>
        <v>#REF!</v>
      </c>
    </row>
    <row r="560" spans="1:20" ht="15.75" customHeight="1" x14ac:dyDescent="0.25">
      <c r="A560" s="66">
        <v>42674</v>
      </c>
      <c r="B560" s="67" t="s">
        <v>277</v>
      </c>
      <c r="C560" s="67" t="s">
        <v>54</v>
      </c>
      <c r="D560" s="68">
        <v>24403500</v>
      </c>
      <c r="E560" s="2">
        <v>0</v>
      </c>
      <c r="F560" s="12">
        <f t="shared" si="55"/>
        <v>24.403500000000001</v>
      </c>
      <c r="G560" s="8">
        <f t="shared" si="53"/>
        <v>10</v>
      </c>
      <c r="H560" s="8">
        <f t="shared" si="54"/>
        <v>2016</v>
      </c>
      <c r="I560" s="3" t="s">
        <v>172</v>
      </c>
      <c r="J560" s="6" t="str">
        <f t="shared" si="56"/>
        <v>6416</v>
      </c>
      <c r="K560" s="6" t="str">
        <f t="shared" si="57"/>
        <v>641</v>
      </c>
      <c r="L560" s="6" t="s">
        <v>254</v>
      </c>
      <c r="M560" s="4" t="str">
        <f>+VLOOKUP(J560,data1!$A$2:$C$19,2,0)</f>
        <v>Chi phí điện, nước, điện thoại, Internet...</v>
      </c>
      <c r="N560" s="6" t="s">
        <v>261</v>
      </c>
      <c r="O560" s="6" t="s">
        <v>215</v>
      </c>
      <c r="P560" s="6" t="b">
        <f t="shared" si="58"/>
        <v>0</v>
      </c>
      <c r="Q560" s="1">
        <v>4</v>
      </c>
      <c r="R560" s="4" t="str">
        <f>+VLOOKUP(M560,data1!$B$2:$C$19,2,0)</f>
        <v>CP06</v>
      </c>
      <c r="S560" s="8" t="s">
        <v>235</v>
      </c>
      <c r="T560" s="8" t="e">
        <f>VLOOKUP(L560,#REF!,3,0)</f>
        <v>#REF!</v>
      </c>
    </row>
    <row r="561" spans="1:20" ht="15.75" customHeight="1" x14ac:dyDescent="0.25">
      <c r="A561" s="66">
        <v>42674</v>
      </c>
      <c r="B561" s="67" t="s">
        <v>278</v>
      </c>
      <c r="C561" s="67" t="s">
        <v>31</v>
      </c>
      <c r="D561" s="68">
        <v>21066750</v>
      </c>
      <c r="E561" s="2">
        <v>0</v>
      </c>
      <c r="F561" s="12">
        <f t="shared" si="55"/>
        <v>21.066749999999999</v>
      </c>
      <c r="G561" s="8">
        <f t="shared" si="53"/>
        <v>10</v>
      </c>
      <c r="H561" s="8">
        <f t="shared" si="54"/>
        <v>2016</v>
      </c>
      <c r="I561" s="3" t="s">
        <v>125</v>
      </c>
      <c r="J561" s="6" t="str">
        <f t="shared" si="56"/>
        <v>6416</v>
      </c>
      <c r="K561" s="6" t="str">
        <f t="shared" si="57"/>
        <v>641</v>
      </c>
      <c r="L561" s="6" t="s">
        <v>255</v>
      </c>
      <c r="M561" s="4" t="str">
        <f>+VLOOKUP(J561,data1!$A$2:$C$19,2,0)</f>
        <v>Chi phí điện, nước, điện thoại, Internet...</v>
      </c>
      <c r="N561" s="6" t="s">
        <v>262</v>
      </c>
      <c r="O561" s="6" t="s">
        <v>215</v>
      </c>
      <c r="P561" s="6" t="b">
        <f t="shared" si="58"/>
        <v>0</v>
      </c>
      <c r="Q561" s="1">
        <v>4</v>
      </c>
      <c r="R561" s="4" t="str">
        <f>+VLOOKUP(M561,data1!$B$2:$C$19,2,0)</f>
        <v>CP06</v>
      </c>
      <c r="S561" s="8" t="s">
        <v>235</v>
      </c>
      <c r="T561" s="8" t="e">
        <f>VLOOKUP(L561,#REF!,3,0)</f>
        <v>#REF!</v>
      </c>
    </row>
    <row r="562" spans="1:20" ht="25.5" customHeight="1" x14ac:dyDescent="0.25">
      <c r="A562" s="66">
        <v>42674</v>
      </c>
      <c r="B562" s="67" t="s">
        <v>279</v>
      </c>
      <c r="C562" s="67" t="s">
        <v>31</v>
      </c>
      <c r="D562" s="68">
        <v>7875000</v>
      </c>
      <c r="E562" s="2">
        <v>0</v>
      </c>
      <c r="F562" s="12">
        <f t="shared" si="55"/>
        <v>7.875</v>
      </c>
      <c r="G562" s="8">
        <f t="shared" ref="G562:G593" si="59">MONTH(A562)</f>
        <v>10</v>
      </c>
      <c r="H562" s="8">
        <f t="shared" ref="H562:H593" si="60">YEAR(A562)</f>
        <v>2016</v>
      </c>
      <c r="I562" s="3" t="s">
        <v>18</v>
      </c>
      <c r="J562" s="6" t="str">
        <f t="shared" si="56"/>
        <v>6412</v>
      </c>
      <c r="K562" s="6" t="str">
        <f t="shared" si="57"/>
        <v>641</v>
      </c>
      <c r="L562" s="6" t="s">
        <v>255</v>
      </c>
      <c r="M562" s="4" t="str">
        <f>+VLOOKUP(J562,data1!$A$2:$C$19,2,0)</f>
        <v>Chi phí nguyên vật liệu, bao bì</v>
      </c>
      <c r="N562" s="6" t="s">
        <v>262</v>
      </c>
      <c r="O562" s="6" t="s">
        <v>215</v>
      </c>
      <c r="P562" s="6" t="b">
        <f t="shared" si="58"/>
        <v>0</v>
      </c>
      <c r="Q562" s="1">
        <v>4</v>
      </c>
      <c r="R562" s="4" t="str">
        <f>+VLOOKUP(M562,data1!$B$2:$C$19,2,0)</f>
        <v>CP02</v>
      </c>
      <c r="S562" s="8" t="s">
        <v>235</v>
      </c>
      <c r="T562" s="8" t="e">
        <f>VLOOKUP(L562,#REF!,3,0)</f>
        <v>#REF!</v>
      </c>
    </row>
    <row r="563" spans="1:20" ht="15.75" customHeight="1" x14ac:dyDescent="0.25">
      <c r="A563" s="66">
        <v>42674</v>
      </c>
      <c r="B563" s="67" t="s">
        <v>276</v>
      </c>
      <c r="C563" s="67" t="s">
        <v>54</v>
      </c>
      <c r="D563" s="68">
        <v>7080750</v>
      </c>
      <c r="E563" s="2">
        <v>0</v>
      </c>
      <c r="F563" s="12">
        <f t="shared" si="55"/>
        <v>7.0807500000000001</v>
      </c>
      <c r="G563" s="8">
        <f t="shared" si="59"/>
        <v>10</v>
      </c>
      <c r="H563" s="8">
        <f t="shared" si="60"/>
        <v>2016</v>
      </c>
      <c r="I563" s="3" t="s">
        <v>61</v>
      </c>
      <c r="J563" s="6" t="str">
        <f t="shared" si="56"/>
        <v>6419</v>
      </c>
      <c r="K563" s="6" t="str">
        <f t="shared" si="57"/>
        <v>641</v>
      </c>
      <c r="L563" s="6" t="s">
        <v>254</v>
      </c>
      <c r="M563" s="4" t="str">
        <f>+VLOOKUP(J563,data1!$A$2:$C$19,2,0)</f>
        <v>Chi Phí dịch vụ mua ngoài</v>
      </c>
      <c r="N563" s="6" t="s">
        <v>261</v>
      </c>
      <c r="O563" s="6" t="s">
        <v>215</v>
      </c>
      <c r="P563" s="6" t="b">
        <f t="shared" si="58"/>
        <v>0</v>
      </c>
      <c r="Q563" s="1">
        <v>4</v>
      </c>
      <c r="R563" s="4" t="str">
        <f>+VLOOKUP(M563,data1!$B$2:$C$19,2,0)</f>
        <v>CP09</v>
      </c>
      <c r="S563" s="8" t="s">
        <v>235</v>
      </c>
      <c r="T563" s="8" t="e">
        <f>VLOOKUP(L563,#REF!,3,0)</f>
        <v>#REF!</v>
      </c>
    </row>
    <row r="564" spans="1:20" ht="15.75" customHeight="1" x14ac:dyDescent="0.25">
      <c r="A564" s="66">
        <v>42674</v>
      </c>
      <c r="B564" s="67" t="s">
        <v>276</v>
      </c>
      <c r="C564" s="67" t="s">
        <v>68</v>
      </c>
      <c r="D564" s="68">
        <v>3448053</v>
      </c>
      <c r="E564" s="2">
        <v>0</v>
      </c>
      <c r="F564" s="12">
        <f t="shared" si="55"/>
        <v>3.4480529999999998</v>
      </c>
      <c r="G564" s="8">
        <f t="shared" si="59"/>
        <v>10</v>
      </c>
      <c r="H564" s="8">
        <f t="shared" si="60"/>
        <v>2016</v>
      </c>
      <c r="I564" s="3" t="s">
        <v>61</v>
      </c>
      <c r="J564" s="6" t="str">
        <f t="shared" si="56"/>
        <v>6419</v>
      </c>
      <c r="K564" s="6" t="str">
        <f t="shared" si="57"/>
        <v>641</v>
      </c>
      <c r="L564" s="6" t="s">
        <v>254</v>
      </c>
      <c r="M564" s="4" t="str">
        <f>+VLOOKUP(J564,data1!$A$2:$C$19,2,0)</f>
        <v>Chi Phí dịch vụ mua ngoài</v>
      </c>
      <c r="N564" s="6" t="s">
        <v>261</v>
      </c>
      <c r="O564" s="6" t="s">
        <v>215</v>
      </c>
      <c r="P564" s="6" t="b">
        <f t="shared" si="58"/>
        <v>0</v>
      </c>
      <c r="Q564" s="1">
        <v>4</v>
      </c>
      <c r="R564" s="4" t="str">
        <f>+VLOOKUP(M564,data1!$B$2:$C$19,2,0)</f>
        <v>CP09</v>
      </c>
      <c r="S564" s="8" t="s">
        <v>235</v>
      </c>
      <c r="T564" s="8" t="e">
        <f>VLOOKUP(L564,#REF!,3,0)</f>
        <v>#REF!</v>
      </c>
    </row>
    <row r="565" spans="1:20" ht="15.75" customHeight="1" x14ac:dyDescent="0.25">
      <c r="A565" s="66">
        <v>42674</v>
      </c>
      <c r="B565" s="67" t="s">
        <v>277</v>
      </c>
      <c r="C565" s="67" t="s">
        <v>33</v>
      </c>
      <c r="D565" s="68">
        <v>1633500</v>
      </c>
      <c r="E565" s="2">
        <v>0</v>
      </c>
      <c r="F565" s="12">
        <f t="shared" si="55"/>
        <v>1.6335</v>
      </c>
      <c r="G565" s="8">
        <f t="shared" si="59"/>
        <v>10</v>
      </c>
      <c r="H565" s="8">
        <f t="shared" si="60"/>
        <v>2016</v>
      </c>
      <c r="I565" s="3" t="s">
        <v>172</v>
      </c>
      <c r="J565" s="6" t="str">
        <f t="shared" si="56"/>
        <v>6416</v>
      </c>
      <c r="K565" s="6" t="str">
        <f t="shared" si="57"/>
        <v>641</v>
      </c>
      <c r="L565" s="6" t="s">
        <v>254</v>
      </c>
      <c r="M565" s="4" t="str">
        <f>+VLOOKUP(J565,data1!$A$2:$C$19,2,0)</f>
        <v>Chi phí điện, nước, điện thoại, Internet...</v>
      </c>
      <c r="N565" s="6" t="s">
        <v>261</v>
      </c>
      <c r="O565" s="6" t="s">
        <v>215</v>
      </c>
      <c r="P565" s="6" t="b">
        <f t="shared" si="58"/>
        <v>0</v>
      </c>
      <c r="Q565" s="1">
        <v>4</v>
      </c>
      <c r="R565" s="4" t="str">
        <f>+VLOOKUP(M565,data1!$B$2:$C$19,2,0)</f>
        <v>CP06</v>
      </c>
      <c r="S565" s="8" t="s">
        <v>235</v>
      </c>
      <c r="T565" s="8" t="e">
        <f>VLOOKUP(L565,#REF!,3,0)</f>
        <v>#REF!</v>
      </c>
    </row>
    <row r="566" spans="1:20" ht="15.75" customHeight="1" x14ac:dyDescent="0.25">
      <c r="A566" s="66">
        <v>42704</v>
      </c>
      <c r="B566" s="67" t="s">
        <v>268</v>
      </c>
      <c r="C566" s="67" t="s">
        <v>36</v>
      </c>
      <c r="D566" s="68">
        <v>305624999.25</v>
      </c>
      <c r="E566" s="2">
        <v>0</v>
      </c>
      <c r="F566" s="12">
        <f t="shared" si="55"/>
        <v>305.62499924999997</v>
      </c>
      <c r="G566" s="8">
        <f t="shared" si="59"/>
        <v>11</v>
      </c>
      <c r="H566" s="8">
        <f t="shared" si="60"/>
        <v>2016</v>
      </c>
      <c r="I566" s="3" t="s">
        <v>53</v>
      </c>
      <c r="J566" s="6" t="str">
        <f t="shared" si="56"/>
        <v>6417</v>
      </c>
      <c r="K566" s="6" t="str">
        <f t="shared" si="57"/>
        <v>641</v>
      </c>
      <c r="L566" s="6" t="s">
        <v>254</v>
      </c>
      <c r="M566" s="4" t="str">
        <f>+VLOOKUP(J566,data1!$A$2:$C$19,2,0)</f>
        <v>Chi phí thuê cửa hàng, văn phòng</v>
      </c>
      <c r="N566" s="6" t="s">
        <v>261</v>
      </c>
      <c r="O566" s="6" t="s">
        <v>215</v>
      </c>
      <c r="P566" s="6" t="b">
        <f t="shared" si="58"/>
        <v>0</v>
      </c>
      <c r="Q566" s="1">
        <v>4</v>
      </c>
      <c r="R566" s="4" t="str">
        <f>+VLOOKUP(M566,data1!$B$2:$C$19,2,0)</f>
        <v>CP07</v>
      </c>
      <c r="S566" s="8" t="s">
        <v>235</v>
      </c>
      <c r="T566" s="8" t="e">
        <f>VLOOKUP(L566,#REF!,3,0)</f>
        <v>#REF!</v>
      </c>
    </row>
    <row r="567" spans="1:20" ht="15.75" customHeight="1" x14ac:dyDescent="0.25">
      <c r="A567" s="66">
        <v>42704</v>
      </c>
      <c r="B567" s="67" t="s">
        <v>270</v>
      </c>
      <c r="C567" s="67" t="s">
        <v>41</v>
      </c>
      <c r="D567" s="68">
        <v>211207500</v>
      </c>
      <c r="E567" s="2">
        <v>0</v>
      </c>
      <c r="F567" s="12">
        <f t="shared" si="55"/>
        <v>211.20750000000001</v>
      </c>
      <c r="G567" s="8">
        <f t="shared" si="59"/>
        <v>11</v>
      </c>
      <c r="H567" s="8">
        <f t="shared" si="60"/>
        <v>2016</v>
      </c>
      <c r="I567" s="3" t="s">
        <v>21</v>
      </c>
      <c r="J567" s="6" t="str">
        <f t="shared" si="56"/>
        <v>6417</v>
      </c>
      <c r="K567" s="6" t="str">
        <f t="shared" si="57"/>
        <v>641</v>
      </c>
      <c r="L567" s="6" t="s">
        <v>255</v>
      </c>
      <c r="M567" s="4" t="str">
        <f>+VLOOKUP(J567,data1!$A$2:$C$19,2,0)</f>
        <v>Chi phí thuê cửa hàng, văn phòng</v>
      </c>
      <c r="N567" s="6" t="s">
        <v>262</v>
      </c>
      <c r="O567" s="6" t="s">
        <v>215</v>
      </c>
      <c r="P567" s="6" t="b">
        <f t="shared" si="58"/>
        <v>0</v>
      </c>
      <c r="Q567" s="1">
        <v>4</v>
      </c>
      <c r="R567" s="4" t="str">
        <f>+VLOOKUP(M567,data1!$B$2:$C$19,2,0)</f>
        <v>CP07</v>
      </c>
      <c r="S567" s="8" t="s">
        <v>235</v>
      </c>
      <c r="T567" s="8" t="e">
        <f>VLOOKUP(L567,#REF!,3,0)</f>
        <v>#REF!</v>
      </c>
    </row>
    <row r="568" spans="1:20" ht="15.75" customHeight="1" x14ac:dyDescent="0.25">
      <c r="A568" s="66">
        <v>42704</v>
      </c>
      <c r="B568" s="67" t="s">
        <v>269</v>
      </c>
      <c r="C568" s="67" t="s">
        <v>72</v>
      </c>
      <c r="D568" s="68">
        <v>178115949</v>
      </c>
      <c r="E568" s="2">
        <v>0</v>
      </c>
      <c r="F568" s="12">
        <f t="shared" si="55"/>
        <v>178.115949</v>
      </c>
      <c r="G568" s="8">
        <f t="shared" si="59"/>
        <v>11</v>
      </c>
      <c r="H568" s="8">
        <f t="shared" si="60"/>
        <v>2016</v>
      </c>
      <c r="I568" s="3" t="s">
        <v>11</v>
      </c>
      <c r="J568" s="6" t="str">
        <f t="shared" si="56"/>
        <v>6411</v>
      </c>
      <c r="K568" s="6" t="str">
        <f t="shared" si="57"/>
        <v>641</v>
      </c>
      <c r="L568" s="6" t="s">
        <v>254</v>
      </c>
      <c r="M568" s="4" t="str">
        <f>+VLOOKUP(J568,data1!$A$2:$C$19,2,0)</f>
        <v>Lương và thưởng</v>
      </c>
      <c r="N568" s="6" t="s">
        <v>261</v>
      </c>
      <c r="O568" s="6" t="s">
        <v>215</v>
      </c>
      <c r="P568" s="6" t="b">
        <f t="shared" si="58"/>
        <v>0</v>
      </c>
      <c r="Q568" s="1">
        <v>4</v>
      </c>
      <c r="R568" s="4" t="str">
        <f>+VLOOKUP(M568,data1!$B$2:$C$19,2,0)</f>
        <v>CP01</v>
      </c>
      <c r="S568" s="8" t="s">
        <v>235</v>
      </c>
      <c r="T568" s="8" t="e">
        <f>VLOOKUP(L568,#REF!,3,0)</f>
        <v>#REF!</v>
      </c>
    </row>
    <row r="569" spans="1:20" ht="15.75" customHeight="1" x14ac:dyDescent="0.25">
      <c r="A569" s="66">
        <v>42704</v>
      </c>
      <c r="B569" s="67" t="s">
        <v>271</v>
      </c>
      <c r="C569" s="67" t="s">
        <v>75</v>
      </c>
      <c r="D569" s="68">
        <v>135481806</v>
      </c>
      <c r="E569" s="2">
        <v>0</v>
      </c>
      <c r="F569" s="12">
        <f t="shared" si="55"/>
        <v>135.48180600000001</v>
      </c>
      <c r="G569" s="8">
        <f t="shared" si="59"/>
        <v>11</v>
      </c>
      <c r="H569" s="8">
        <f t="shared" si="60"/>
        <v>2016</v>
      </c>
      <c r="I569" s="3" t="s">
        <v>17</v>
      </c>
      <c r="J569" s="6" t="str">
        <f t="shared" si="56"/>
        <v>6411</v>
      </c>
      <c r="K569" s="6" t="str">
        <f t="shared" si="57"/>
        <v>641</v>
      </c>
      <c r="L569" s="6" t="s">
        <v>255</v>
      </c>
      <c r="M569" s="4" t="str">
        <f>+VLOOKUP(J569,data1!$A$2:$C$19,2,0)</f>
        <v>Lương và thưởng</v>
      </c>
      <c r="N569" s="6" t="s">
        <v>262</v>
      </c>
      <c r="O569" s="6" t="s">
        <v>215</v>
      </c>
      <c r="P569" s="6" t="b">
        <f t="shared" si="58"/>
        <v>0</v>
      </c>
      <c r="Q569" s="1">
        <v>4</v>
      </c>
      <c r="R569" s="4" t="str">
        <f>+VLOOKUP(M569,data1!$B$2:$C$19,2,0)</f>
        <v>CP01</v>
      </c>
      <c r="S569" s="8" t="s">
        <v>235</v>
      </c>
      <c r="T569" s="8" t="e">
        <f>VLOOKUP(L569,#REF!,3,0)</f>
        <v>#REF!</v>
      </c>
    </row>
    <row r="570" spans="1:20" ht="15.75" customHeight="1" x14ac:dyDescent="0.25">
      <c r="A570" s="66">
        <v>42704</v>
      </c>
      <c r="B570" s="67" t="s">
        <v>273</v>
      </c>
      <c r="C570" s="67" t="s">
        <v>41</v>
      </c>
      <c r="D570" s="68">
        <v>100345686.75</v>
      </c>
      <c r="E570" s="2">
        <v>0</v>
      </c>
      <c r="F570" s="12">
        <f t="shared" si="55"/>
        <v>100.34568675</v>
      </c>
      <c r="G570" s="8">
        <f t="shared" si="59"/>
        <v>11</v>
      </c>
      <c r="H570" s="8">
        <f t="shared" si="60"/>
        <v>2016</v>
      </c>
      <c r="I570" s="3" t="s">
        <v>20</v>
      </c>
      <c r="J570" s="6" t="str">
        <f t="shared" si="56"/>
        <v>6413</v>
      </c>
      <c r="K570" s="6" t="str">
        <f t="shared" si="57"/>
        <v>641</v>
      </c>
      <c r="L570" s="6" t="s">
        <v>255</v>
      </c>
      <c r="M570" s="4" t="str">
        <f>+VLOOKUP(J570,data1!$A$2:$C$19,2,0)</f>
        <v>Chi phí công cụ, dụng cụ</v>
      </c>
      <c r="N570" s="6" t="s">
        <v>262</v>
      </c>
      <c r="O570" s="6" t="s">
        <v>215</v>
      </c>
      <c r="P570" s="6" t="b">
        <f t="shared" si="58"/>
        <v>0</v>
      </c>
      <c r="Q570" s="1">
        <v>4</v>
      </c>
      <c r="R570" s="4" t="str">
        <f>+VLOOKUP(M570,data1!$B$2:$C$19,2,0)</f>
        <v>CP03</v>
      </c>
      <c r="S570" s="8" t="s">
        <v>235</v>
      </c>
      <c r="T570" s="8" t="e">
        <f>VLOOKUP(L570,#REF!,3,0)</f>
        <v>#REF!</v>
      </c>
    </row>
    <row r="571" spans="1:20" ht="15.75" customHeight="1" x14ac:dyDescent="0.25">
      <c r="A571" s="66">
        <v>42704</v>
      </c>
      <c r="B571" s="67" t="s">
        <v>268</v>
      </c>
      <c r="C571" s="67" t="s">
        <v>43</v>
      </c>
      <c r="D571" s="68">
        <v>91807499.25</v>
      </c>
      <c r="E571" s="2">
        <v>0</v>
      </c>
      <c r="F571" s="12">
        <f t="shared" si="55"/>
        <v>91.807499250000006</v>
      </c>
      <c r="G571" s="8">
        <f t="shared" si="59"/>
        <v>11</v>
      </c>
      <c r="H571" s="8">
        <f t="shared" si="60"/>
        <v>2016</v>
      </c>
      <c r="I571" s="3" t="s">
        <v>53</v>
      </c>
      <c r="J571" s="6" t="str">
        <f t="shared" si="56"/>
        <v>6417</v>
      </c>
      <c r="K571" s="6" t="str">
        <f t="shared" si="57"/>
        <v>641</v>
      </c>
      <c r="L571" s="6" t="s">
        <v>254</v>
      </c>
      <c r="M571" s="4" t="str">
        <f>+VLOOKUP(J571,data1!$A$2:$C$19,2,0)</f>
        <v>Chi phí thuê cửa hàng, văn phòng</v>
      </c>
      <c r="N571" s="6" t="s">
        <v>261</v>
      </c>
      <c r="O571" s="6" t="s">
        <v>215</v>
      </c>
      <c r="P571" s="6" t="b">
        <f t="shared" si="58"/>
        <v>0</v>
      </c>
      <c r="Q571" s="1">
        <v>4</v>
      </c>
      <c r="R571" s="4" t="str">
        <f>+VLOOKUP(M571,data1!$B$2:$C$19,2,0)</f>
        <v>CP07</v>
      </c>
      <c r="S571" s="8" t="s">
        <v>235</v>
      </c>
      <c r="T571" s="8" t="e">
        <f>VLOOKUP(L571,#REF!,3,0)</f>
        <v>#REF!</v>
      </c>
    </row>
    <row r="572" spans="1:20" ht="15.75" customHeight="1" x14ac:dyDescent="0.25">
      <c r="A572" s="66">
        <v>42704</v>
      </c>
      <c r="B572" s="67" t="s">
        <v>273</v>
      </c>
      <c r="C572" s="67" t="s">
        <v>40</v>
      </c>
      <c r="D572" s="68">
        <v>74935332</v>
      </c>
      <c r="E572" s="2">
        <v>0</v>
      </c>
      <c r="F572" s="12">
        <f t="shared" si="55"/>
        <v>74.935332000000002</v>
      </c>
      <c r="G572" s="8">
        <f t="shared" si="59"/>
        <v>11</v>
      </c>
      <c r="H572" s="8">
        <f t="shared" si="60"/>
        <v>2016</v>
      </c>
      <c r="I572" s="3" t="s">
        <v>20</v>
      </c>
      <c r="J572" s="6" t="str">
        <f t="shared" si="56"/>
        <v>6413</v>
      </c>
      <c r="K572" s="6" t="str">
        <f t="shared" si="57"/>
        <v>641</v>
      </c>
      <c r="L572" s="6" t="s">
        <v>255</v>
      </c>
      <c r="M572" s="4" t="str">
        <f>+VLOOKUP(J572,data1!$A$2:$C$19,2,0)</f>
        <v>Chi phí công cụ, dụng cụ</v>
      </c>
      <c r="N572" s="6" t="s">
        <v>262</v>
      </c>
      <c r="O572" s="6" t="s">
        <v>215</v>
      </c>
      <c r="P572" s="6" t="b">
        <f t="shared" si="58"/>
        <v>0</v>
      </c>
      <c r="Q572" s="1">
        <v>4</v>
      </c>
      <c r="R572" s="4" t="str">
        <f>+VLOOKUP(M572,data1!$B$2:$C$19,2,0)</f>
        <v>CP03</v>
      </c>
      <c r="S572" s="8" t="s">
        <v>235</v>
      </c>
      <c r="T572" s="8" t="e">
        <f>VLOOKUP(L572,#REF!,3,0)</f>
        <v>#REF!</v>
      </c>
    </row>
    <row r="573" spans="1:20" ht="15.75" customHeight="1" x14ac:dyDescent="0.25">
      <c r="A573" s="66">
        <v>42704</v>
      </c>
      <c r="B573" s="67" t="s">
        <v>274</v>
      </c>
      <c r="C573" s="67" t="s">
        <v>30</v>
      </c>
      <c r="D573" s="68">
        <v>72637137</v>
      </c>
      <c r="E573" s="2">
        <v>0</v>
      </c>
      <c r="F573" s="12">
        <f t="shared" si="55"/>
        <v>72.637136999999996</v>
      </c>
      <c r="G573" s="8">
        <f t="shared" si="59"/>
        <v>11</v>
      </c>
      <c r="H573" s="8">
        <f t="shared" si="60"/>
        <v>2016</v>
      </c>
      <c r="I573" s="3" t="s">
        <v>62</v>
      </c>
      <c r="J573" s="6" t="str">
        <f t="shared" si="56"/>
        <v>6419</v>
      </c>
      <c r="K573" s="6" t="str">
        <f t="shared" si="57"/>
        <v>641</v>
      </c>
      <c r="L573" s="6" t="s">
        <v>255</v>
      </c>
      <c r="M573" s="4" t="str">
        <f>+VLOOKUP(J573,data1!$A$2:$C$19,2,0)</f>
        <v>Chi Phí dịch vụ mua ngoài</v>
      </c>
      <c r="N573" s="6" t="s">
        <v>262</v>
      </c>
      <c r="O573" s="6" t="s">
        <v>215</v>
      </c>
      <c r="P573" s="6" t="b">
        <f t="shared" si="58"/>
        <v>0</v>
      </c>
      <c r="Q573" s="1">
        <v>4</v>
      </c>
      <c r="R573" s="4" t="str">
        <f>+VLOOKUP(M573,data1!$B$2:$C$19,2,0)</f>
        <v>CP09</v>
      </c>
      <c r="S573" s="8" t="s">
        <v>235</v>
      </c>
      <c r="T573" s="8" t="e">
        <f>VLOOKUP(L573,#REF!,3,0)</f>
        <v>#REF!</v>
      </c>
    </row>
    <row r="574" spans="1:20" ht="15.75" customHeight="1" x14ac:dyDescent="0.25">
      <c r="A574" s="66">
        <v>42704</v>
      </c>
      <c r="B574" s="67" t="s">
        <v>276</v>
      </c>
      <c r="C574" s="67" t="s">
        <v>33</v>
      </c>
      <c r="D574" s="68">
        <v>55984500</v>
      </c>
      <c r="E574" s="2">
        <v>0</v>
      </c>
      <c r="F574" s="12">
        <f t="shared" si="55"/>
        <v>55.984499999999997</v>
      </c>
      <c r="G574" s="8">
        <f t="shared" si="59"/>
        <v>11</v>
      </c>
      <c r="H574" s="8">
        <f t="shared" si="60"/>
        <v>2016</v>
      </c>
      <c r="I574" s="3" t="s">
        <v>61</v>
      </c>
      <c r="J574" s="6" t="str">
        <f t="shared" si="56"/>
        <v>6419</v>
      </c>
      <c r="K574" s="6" t="str">
        <f t="shared" si="57"/>
        <v>641</v>
      </c>
      <c r="L574" s="6" t="s">
        <v>254</v>
      </c>
      <c r="M574" s="4" t="str">
        <f>+VLOOKUP(J574,data1!$A$2:$C$19,2,0)</f>
        <v>Chi Phí dịch vụ mua ngoài</v>
      </c>
      <c r="N574" s="6" t="s">
        <v>261</v>
      </c>
      <c r="O574" s="6" t="s">
        <v>215</v>
      </c>
      <c r="P574" s="6" t="b">
        <f t="shared" si="58"/>
        <v>0</v>
      </c>
      <c r="Q574" s="1">
        <v>4</v>
      </c>
      <c r="R574" s="4" t="str">
        <f>+VLOOKUP(M574,data1!$B$2:$C$19,2,0)</f>
        <v>CP09</v>
      </c>
      <c r="S574" s="8" t="s">
        <v>235</v>
      </c>
      <c r="T574" s="8" t="e">
        <f>VLOOKUP(L574,#REF!,3,0)</f>
        <v>#REF!</v>
      </c>
    </row>
    <row r="575" spans="1:20" ht="15.75" customHeight="1" x14ac:dyDescent="0.25">
      <c r="A575" s="66">
        <v>42704</v>
      </c>
      <c r="B575" s="67" t="s">
        <v>275</v>
      </c>
      <c r="C575" s="67" t="s">
        <v>35</v>
      </c>
      <c r="D575" s="68">
        <v>44500907.25</v>
      </c>
      <c r="E575" s="2">
        <v>0</v>
      </c>
      <c r="F575" s="12">
        <f t="shared" si="55"/>
        <v>44.500907249999997</v>
      </c>
      <c r="G575" s="8">
        <f t="shared" si="59"/>
        <v>11</v>
      </c>
      <c r="H575" s="8">
        <f t="shared" si="60"/>
        <v>2016</v>
      </c>
      <c r="I575" s="3" t="s">
        <v>19</v>
      </c>
      <c r="J575" s="6" t="str">
        <f t="shared" si="56"/>
        <v>6413</v>
      </c>
      <c r="K575" s="6" t="str">
        <f t="shared" si="57"/>
        <v>641</v>
      </c>
      <c r="L575" s="6" t="s">
        <v>254</v>
      </c>
      <c r="M575" s="4" t="str">
        <f>+VLOOKUP(J575,data1!$A$2:$C$19,2,0)</f>
        <v>Chi phí công cụ, dụng cụ</v>
      </c>
      <c r="N575" s="6" t="s">
        <v>261</v>
      </c>
      <c r="O575" s="6" t="s">
        <v>215</v>
      </c>
      <c r="P575" s="6" t="b">
        <f t="shared" si="58"/>
        <v>0</v>
      </c>
      <c r="Q575" s="1">
        <v>4</v>
      </c>
      <c r="R575" s="4" t="str">
        <f>+VLOOKUP(M575,data1!$B$2:$C$19,2,0)</f>
        <v>CP03</v>
      </c>
      <c r="S575" s="8" t="s">
        <v>235</v>
      </c>
      <c r="T575" s="8" t="e">
        <f>VLOOKUP(L575,#REF!,3,0)</f>
        <v>#REF!</v>
      </c>
    </row>
    <row r="576" spans="1:20" ht="15.75" customHeight="1" x14ac:dyDescent="0.25">
      <c r="A576" s="66">
        <v>42704</v>
      </c>
      <c r="B576" s="67" t="s">
        <v>274</v>
      </c>
      <c r="C576" s="67" t="s">
        <v>27</v>
      </c>
      <c r="D576" s="68">
        <v>29700000</v>
      </c>
      <c r="E576" s="2">
        <v>0</v>
      </c>
      <c r="F576" s="12">
        <f t="shared" si="55"/>
        <v>29.7</v>
      </c>
      <c r="G576" s="8">
        <f t="shared" si="59"/>
        <v>11</v>
      </c>
      <c r="H576" s="8">
        <f t="shared" si="60"/>
        <v>2016</v>
      </c>
      <c r="I576" s="3" t="s">
        <v>62</v>
      </c>
      <c r="J576" s="6" t="str">
        <f t="shared" si="56"/>
        <v>6419</v>
      </c>
      <c r="K576" s="6" t="str">
        <f t="shared" si="57"/>
        <v>641</v>
      </c>
      <c r="L576" s="6" t="s">
        <v>255</v>
      </c>
      <c r="M576" s="4" t="str">
        <f>+VLOOKUP(J576,data1!$A$2:$C$19,2,0)</f>
        <v>Chi Phí dịch vụ mua ngoài</v>
      </c>
      <c r="N576" s="6" t="s">
        <v>262</v>
      </c>
      <c r="O576" s="6" t="s">
        <v>215</v>
      </c>
      <c r="P576" s="6" t="b">
        <f t="shared" si="58"/>
        <v>0</v>
      </c>
      <c r="Q576" s="1">
        <v>4</v>
      </c>
      <c r="R576" s="4" t="str">
        <f>+VLOOKUP(M576,data1!$B$2:$C$19,2,0)</f>
        <v>CP09</v>
      </c>
      <c r="S576" s="8" t="s">
        <v>235</v>
      </c>
      <c r="T576" s="8" t="e">
        <f>VLOOKUP(L576,#REF!,3,0)</f>
        <v>#REF!</v>
      </c>
    </row>
    <row r="577" spans="1:20" ht="15.75" customHeight="1" x14ac:dyDescent="0.25">
      <c r="A577" s="66">
        <v>42704</v>
      </c>
      <c r="B577" s="67" t="s">
        <v>275</v>
      </c>
      <c r="C577" s="67" t="s">
        <v>36</v>
      </c>
      <c r="D577" s="68">
        <v>26080278.75</v>
      </c>
      <c r="E577" s="2">
        <v>0</v>
      </c>
      <c r="F577" s="12">
        <f t="shared" si="55"/>
        <v>26.080278750000002</v>
      </c>
      <c r="G577" s="8">
        <f t="shared" si="59"/>
        <v>11</v>
      </c>
      <c r="H577" s="8">
        <f t="shared" si="60"/>
        <v>2016</v>
      </c>
      <c r="I577" s="3" t="s">
        <v>19</v>
      </c>
      <c r="J577" s="6" t="str">
        <f t="shared" si="56"/>
        <v>6413</v>
      </c>
      <c r="K577" s="6" t="str">
        <f t="shared" si="57"/>
        <v>641</v>
      </c>
      <c r="L577" s="6" t="s">
        <v>254</v>
      </c>
      <c r="M577" s="4" t="str">
        <f>+VLOOKUP(J577,data1!$A$2:$C$19,2,0)</f>
        <v>Chi phí công cụ, dụng cụ</v>
      </c>
      <c r="N577" s="6" t="s">
        <v>261</v>
      </c>
      <c r="O577" s="6" t="s">
        <v>215</v>
      </c>
      <c r="P577" s="6" t="b">
        <f t="shared" si="58"/>
        <v>0</v>
      </c>
      <c r="Q577" s="1">
        <v>4</v>
      </c>
      <c r="R577" s="4" t="str">
        <f>+VLOOKUP(M577,data1!$B$2:$C$19,2,0)</f>
        <v>CP03</v>
      </c>
      <c r="S577" s="8" t="s">
        <v>235</v>
      </c>
      <c r="T577" s="8" t="e">
        <f>VLOOKUP(L577,#REF!,3,0)</f>
        <v>#REF!</v>
      </c>
    </row>
    <row r="578" spans="1:20" ht="15.75" customHeight="1" x14ac:dyDescent="0.25">
      <c r="A578" s="66">
        <v>42704</v>
      </c>
      <c r="B578" s="67" t="s">
        <v>280</v>
      </c>
      <c r="C578" s="67" t="s">
        <v>30</v>
      </c>
      <c r="D578" s="68">
        <v>20889000</v>
      </c>
      <c r="E578" s="2">
        <v>0</v>
      </c>
      <c r="F578" s="12">
        <f t="shared" si="55"/>
        <v>20.888999999999999</v>
      </c>
      <c r="G578" s="8">
        <f t="shared" si="59"/>
        <v>11</v>
      </c>
      <c r="H578" s="8">
        <f t="shared" si="60"/>
        <v>2016</v>
      </c>
      <c r="I578" s="3" t="s">
        <v>126</v>
      </c>
      <c r="J578" s="6" t="str">
        <f t="shared" si="56"/>
        <v>6419</v>
      </c>
      <c r="K578" s="6" t="str">
        <f t="shared" si="57"/>
        <v>641</v>
      </c>
      <c r="L578" s="6" t="s">
        <v>256</v>
      </c>
      <c r="M578" s="4" t="str">
        <f>+VLOOKUP(J578,data1!$A$2:$C$19,2,0)</f>
        <v>Chi Phí dịch vụ mua ngoài</v>
      </c>
      <c r="N578" s="6" t="s">
        <v>263</v>
      </c>
      <c r="O578" s="6" t="s">
        <v>215</v>
      </c>
      <c r="P578" s="6" t="b">
        <f t="shared" si="58"/>
        <v>0</v>
      </c>
      <c r="Q578" s="1">
        <v>4</v>
      </c>
      <c r="R578" s="4" t="str">
        <f>+VLOOKUP(M578,data1!$B$2:$C$19,2,0)</f>
        <v>CP09</v>
      </c>
      <c r="S578" s="8" t="s">
        <v>235</v>
      </c>
      <c r="T578" s="8" t="e">
        <f>VLOOKUP(L578,#REF!,3,0)</f>
        <v>#REF!</v>
      </c>
    </row>
    <row r="579" spans="1:20" ht="15.75" customHeight="1" x14ac:dyDescent="0.25">
      <c r="A579" s="66">
        <v>42704</v>
      </c>
      <c r="B579" s="67" t="s">
        <v>277</v>
      </c>
      <c r="C579" s="67" t="s">
        <v>54</v>
      </c>
      <c r="D579" s="68">
        <v>18573750</v>
      </c>
      <c r="E579" s="2">
        <v>0</v>
      </c>
      <c r="F579" s="12">
        <f t="shared" si="55"/>
        <v>18.57375</v>
      </c>
      <c r="G579" s="8">
        <f t="shared" si="59"/>
        <v>11</v>
      </c>
      <c r="H579" s="8">
        <f t="shared" si="60"/>
        <v>2016</v>
      </c>
      <c r="I579" s="3" t="s">
        <v>172</v>
      </c>
      <c r="J579" s="6" t="str">
        <f t="shared" si="56"/>
        <v>6416</v>
      </c>
      <c r="K579" s="6" t="str">
        <f t="shared" si="57"/>
        <v>641</v>
      </c>
      <c r="L579" s="6" t="s">
        <v>254</v>
      </c>
      <c r="M579" s="4" t="str">
        <f>+VLOOKUP(J579,data1!$A$2:$C$19,2,0)</f>
        <v>Chi phí điện, nước, điện thoại, Internet...</v>
      </c>
      <c r="N579" s="6" t="s">
        <v>261</v>
      </c>
      <c r="O579" s="6" t="s">
        <v>215</v>
      </c>
      <c r="P579" s="6" t="b">
        <f t="shared" si="58"/>
        <v>0</v>
      </c>
      <c r="Q579" s="1">
        <v>4</v>
      </c>
      <c r="R579" s="4" t="str">
        <f>+VLOOKUP(M579,data1!$B$2:$C$19,2,0)</f>
        <v>CP06</v>
      </c>
      <c r="S579" s="8" t="s">
        <v>235</v>
      </c>
      <c r="T579" s="8" t="e">
        <f>VLOOKUP(L579,#REF!,3,0)</f>
        <v>#REF!</v>
      </c>
    </row>
    <row r="580" spans="1:20" ht="25.5" customHeight="1" x14ac:dyDescent="0.25">
      <c r="A580" s="66">
        <v>42704</v>
      </c>
      <c r="B580" s="67" t="s">
        <v>276</v>
      </c>
      <c r="C580" s="67" t="s">
        <v>54</v>
      </c>
      <c r="D580" s="68">
        <v>16123500</v>
      </c>
      <c r="E580" s="2">
        <v>0</v>
      </c>
      <c r="F580" s="12">
        <f t="shared" si="55"/>
        <v>16.1235</v>
      </c>
      <c r="G580" s="8">
        <f t="shared" si="59"/>
        <v>11</v>
      </c>
      <c r="H580" s="8">
        <f t="shared" si="60"/>
        <v>2016</v>
      </c>
      <c r="I580" s="3" t="s">
        <v>61</v>
      </c>
      <c r="J580" s="6" t="str">
        <f t="shared" si="56"/>
        <v>6419</v>
      </c>
      <c r="K580" s="6" t="str">
        <f t="shared" si="57"/>
        <v>641</v>
      </c>
      <c r="L580" s="6" t="s">
        <v>254</v>
      </c>
      <c r="M580" s="4" t="str">
        <f>+VLOOKUP(J580,data1!$A$2:$C$19,2,0)</f>
        <v>Chi Phí dịch vụ mua ngoài</v>
      </c>
      <c r="N580" s="6" t="s">
        <v>261</v>
      </c>
      <c r="O580" s="6" t="s">
        <v>215</v>
      </c>
      <c r="P580" s="6" t="b">
        <f t="shared" si="58"/>
        <v>0</v>
      </c>
      <c r="Q580" s="1">
        <v>4</v>
      </c>
      <c r="R580" s="4" t="str">
        <f>+VLOOKUP(M580,data1!$B$2:$C$19,2,0)</f>
        <v>CP09</v>
      </c>
      <c r="S580" s="8" t="s">
        <v>235</v>
      </c>
      <c r="T580" s="8" t="e">
        <f>VLOOKUP(L580,#REF!,3,0)</f>
        <v>#REF!</v>
      </c>
    </row>
    <row r="581" spans="1:20" ht="15.75" customHeight="1" x14ac:dyDescent="0.25">
      <c r="A581" s="66">
        <v>42704</v>
      </c>
      <c r="B581" s="67" t="s">
        <v>281</v>
      </c>
      <c r="C581" s="67" t="s">
        <v>60</v>
      </c>
      <c r="D581" s="68">
        <v>11745000</v>
      </c>
      <c r="E581" s="2">
        <v>0</v>
      </c>
      <c r="F581" s="12">
        <f t="shared" si="55"/>
        <v>11.744999999999999</v>
      </c>
      <c r="G581" s="8">
        <f t="shared" si="59"/>
        <v>11</v>
      </c>
      <c r="H581" s="8">
        <f t="shared" si="60"/>
        <v>2016</v>
      </c>
      <c r="I581" s="3" t="s">
        <v>127</v>
      </c>
      <c r="J581" s="6" t="str">
        <f t="shared" si="56"/>
        <v>6419</v>
      </c>
      <c r="K581" s="6" t="str">
        <f t="shared" si="57"/>
        <v>641</v>
      </c>
      <c r="L581" s="6" t="s">
        <v>257</v>
      </c>
      <c r="M581" s="4" t="str">
        <f>+VLOOKUP(J581,data1!$A$2:$C$19,2,0)</f>
        <v>Chi Phí dịch vụ mua ngoài</v>
      </c>
      <c r="N581" s="6" t="s">
        <v>264</v>
      </c>
      <c r="O581" s="6" t="s">
        <v>215</v>
      </c>
      <c r="P581" s="6" t="b">
        <f t="shared" si="58"/>
        <v>0</v>
      </c>
      <c r="Q581" s="1">
        <v>4</v>
      </c>
      <c r="R581" s="4" t="str">
        <f>+VLOOKUP(M581,data1!$B$2:$C$19,2,0)</f>
        <v>CP09</v>
      </c>
      <c r="S581" s="8" t="s">
        <v>235</v>
      </c>
      <c r="T581" s="8" t="e">
        <f>VLOOKUP(L581,#REF!,3,0)</f>
        <v>#REF!</v>
      </c>
    </row>
    <row r="582" spans="1:20" ht="15.75" customHeight="1" x14ac:dyDescent="0.25">
      <c r="A582" s="66">
        <v>42704</v>
      </c>
      <c r="B582" s="67" t="s">
        <v>281</v>
      </c>
      <c r="C582" s="67" t="s">
        <v>31</v>
      </c>
      <c r="D582" s="68">
        <v>11250000</v>
      </c>
      <c r="E582" s="2">
        <v>0</v>
      </c>
      <c r="F582" s="12">
        <f t="shared" si="55"/>
        <v>11.25</v>
      </c>
      <c r="G582" s="8">
        <f t="shared" si="59"/>
        <v>11</v>
      </c>
      <c r="H582" s="8">
        <f t="shared" si="60"/>
        <v>2016</v>
      </c>
      <c r="I582" s="3" t="s">
        <v>127</v>
      </c>
      <c r="J582" s="6" t="str">
        <f t="shared" si="56"/>
        <v>6419</v>
      </c>
      <c r="K582" s="6" t="str">
        <f t="shared" si="57"/>
        <v>641</v>
      </c>
      <c r="L582" s="6" t="s">
        <v>257</v>
      </c>
      <c r="M582" s="4" t="str">
        <f>+VLOOKUP(J582,data1!$A$2:$C$19,2,0)</f>
        <v>Chi Phí dịch vụ mua ngoài</v>
      </c>
      <c r="N582" s="6" t="s">
        <v>264</v>
      </c>
      <c r="O582" s="6" t="s">
        <v>215</v>
      </c>
      <c r="P582" s="6" t="b">
        <f t="shared" si="58"/>
        <v>0</v>
      </c>
      <c r="Q582" s="1">
        <v>4</v>
      </c>
      <c r="R582" s="4" t="str">
        <f>+VLOOKUP(M582,data1!$B$2:$C$19,2,0)</f>
        <v>CP09</v>
      </c>
      <c r="S582" s="8" t="s">
        <v>235</v>
      </c>
      <c r="T582" s="8" t="e">
        <f>VLOOKUP(L582,#REF!,3,0)</f>
        <v>#REF!</v>
      </c>
    </row>
    <row r="583" spans="1:20" ht="15.75" customHeight="1" x14ac:dyDescent="0.25">
      <c r="A583" s="66">
        <v>42704</v>
      </c>
      <c r="B583" s="67" t="s">
        <v>278</v>
      </c>
      <c r="C583" s="67" t="s">
        <v>31</v>
      </c>
      <c r="D583" s="68">
        <v>9270000</v>
      </c>
      <c r="E583" s="2">
        <v>0</v>
      </c>
      <c r="F583" s="12">
        <f t="shared" si="55"/>
        <v>9.27</v>
      </c>
      <c r="G583" s="8">
        <f t="shared" si="59"/>
        <v>11</v>
      </c>
      <c r="H583" s="8">
        <f t="shared" si="60"/>
        <v>2016</v>
      </c>
      <c r="I583" s="3" t="s">
        <v>125</v>
      </c>
      <c r="J583" s="6" t="str">
        <f t="shared" si="56"/>
        <v>6416</v>
      </c>
      <c r="K583" s="6" t="str">
        <f t="shared" si="57"/>
        <v>641</v>
      </c>
      <c r="L583" s="6" t="s">
        <v>255</v>
      </c>
      <c r="M583" s="4" t="str">
        <f>+VLOOKUP(J583,data1!$A$2:$C$19,2,0)</f>
        <v>Chi phí điện, nước, điện thoại, Internet...</v>
      </c>
      <c r="N583" s="6" t="s">
        <v>262</v>
      </c>
      <c r="O583" s="6" t="s">
        <v>215</v>
      </c>
      <c r="P583" s="6" t="b">
        <f t="shared" si="58"/>
        <v>0</v>
      </c>
      <c r="Q583" s="1">
        <v>4</v>
      </c>
      <c r="R583" s="4" t="str">
        <f>+VLOOKUP(M583,data1!$B$2:$C$19,2,0)</f>
        <v>CP06</v>
      </c>
      <c r="S583" s="8" t="s">
        <v>235</v>
      </c>
      <c r="T583" s="8" t="e">
        <f>VLOOKUP(L583,#REF!,3,0)</f>
        <v>#REF!</v>
      </c>
    </row>
    <row r="584" spans="1:20" ht="15.75" customHeight="1" x14ac:dyDescent="0.25">
      <c r="A584" s="66">
        <v>42704</v>
      </c>
      <c r="B584" s="67" t="s">
        <v>274</v>
      </c>
      <c r="C584" s="67" t="s">
        <v>31</v>
      </c>
      <c r="D584" s="68">
        <v>5674500</v>
      </c>
      <c r="E584" s="2">
        <v>0</v>
      </c>
      <c r="F584" s="12">
        <f t="shared" si="55"/>
        <v>5.6745000000000001</v>
      </c>
      <c r="G584" s="8">
        <f t="shared" si="59"/>
        <v>11</v>
      </c>
      <c r="H584" s="8">
        <f t="shared" si="60"/>
        <v>2016</v>
      </c>
      <c r="I584" s="3" t="s">
        <v>62</v>
      </c>
      <c r="J584" s="6" t="str">
        <f t="shared" si="56"/>
        <v>6419</v>
      </c>
      <c r="K584" s="6" t="str">
        <f t="shared" si="57"/>
        <v>641</v>
      </c>
      <c r="L584" s="6" t="s">
        <v>255</v>
      </c>
      <c r="M584" s="4" t="str">
        <f>+VLOOKUP(J584,data1!$A$2:$C$19,2,0)</f>
        <v>Chi Phí dịch vụ mua ngoài</v>
      </c>
      <c r="N584" s="6" t="s">
        <v>262</v>
      </c>
      <c r="O584" s="6" t="s">
        <v>215</v>
      </c>
      <c r="P584" s="6" t="b">
        <f t="shared" si="58"/>
        <v>0</v>
      </c>
      <c r="Q584" s="1">
        <v>4</v>
      </c>
      <c r="R584" s="4" t="str">
        <f>+VLOOKUP(M584,data1!$B$2:$C$19,2,0)</f>
        <v>CP09</v>
      </c>
      <c r="S584" s="8" t="s">
        <v>235</v>
      </c>
      <c r="T584" s="8" t="e">
        <f>VLOOKUP(L584,#REF!,3,0)</f>
        <v>#REF!</v>
      </c>
    </row>
    <row r="585" spans="1:20" ht="15.75" customHeight="1" x14ac:dyDescent="0.25">
      <c r="A585" s="66">
        <v>42704</v>
      </c>
      <c r="B585" s="67" t="s">
        <v>269</v>
      </c>
      <c r="C585" s="67" t="s">
        <v>73</v>
      </c>
      <c r="D585" s="68">
        <v>3707550</v>
      </c>
      <c r="E585" s="2">
        <v>0</v>
      </c>
      <c r="F585" s="12">
        <f t="shared" si="55"/>
        <v>3.7075499999999999</v>
      </c>
      <c r="G585" s="8">
        <f t="shared" si="59"/>
        <v>11</v>
      </c>
      <c r="H585" s="8">
        <f t="shared" si="60"/>
        <v>2016</v>
      </c>
      <c r="I585" s="3" t="s">
        <v>11</v>
      </c>
      <c r="J585" s="6" t="str">
        <f t="shared" si="56"/>
        <v>6411</v>
      </c>
      <c r="K585" s="6" t="str">
        <f t="shared" si="57"/>
        <v>641</v>
      </c>
      <c r="L585" s="6" t="s">
        <v>254</v>
      </c>
      <c r="M585" s="4" t="str">
        <f>+VLOOKUP(J585,data1!$A$2:$C$19,2,0)</f>
        <v>Lương và thưởng</v>
      </c>
      <c r="N585" s="6" t="s">
        <v>261</v>
      </c>
      <c r="O585" s="6" t="s">
        <v>215</v>
      </c>
      <c r="P585" s="6" t="b">
        <f t="shared" si="58"/>
        <v>0</v>
      </c>
      <c r="Q585" s="1">
        <v>4</v>
      </c>
      <c r="R585" s="4" t="str">
        <f>+VLOOKUP(M585,data1!$B$2:$C$19,2,0)</f>
        <v>CP01</v>
      </c>
      <c r="S585" s="8" t="s">
        <v>235</v>
      </c>
      <c r="T585" s="8" t="e">
        <f>VLOOKUP(L585,#REF!,3,0)</f>
        <v>#REF!</v>
      </c>
    </row>
    <row r="586" spans="1:20" ht="15.75" customHeight="1" x14ac:dyDescent="0.25">
      <c r="A586" s="66">
        <v>42704</v>
      </c>
      <c r="B586" s="67" t="s">
        <v>279</v>
      </c>
      <c r="C586" s="67" t="s">
        <v>31</v>
      </c>
      <c r="D586" s="68">
        <v>3150000</v>
      </c>
      <c r="E586" s="2">
        <v>0</v>
      </c>
      <c r="F586" s="12">
        <f t="shared" si="55"/>
        <v>3.15</v>
      </c>
      <c r="G586" s="8">
        <f t="shared" si="59"/>
        <v>11</v>
      </c>
      <c r="H586" s="8">
        <f t="shared" si="60"/>
        <v>2016</v>
      </c>
      <c r="I586" s="3" t="s">
        <v>18</v>
      </c>
      <c r="J586" s="6" t="str">
        <f t="shared" si="56"/>
        <v>6412</v>
      </c>
      <c r="K586" s="6" t="str">
        <f t="shared" si="57"/>
        <v>641</v>
      </c>
      <c r="L586" s="6" t="s">
        <v>255</v>
      </c>
      <c r="M586" s="4" t="str">
        <f>+VLOOKUP(J586,data1!$A$2:$C$19,2,0)</f>
        <v>Chi phí nguyên vật liệu, bao bì</v>
      </c>
      <c r="N586" s="6" t="s">
        <v>262</v>
      </c>
      <c r="O586" s="6" t="s">
        <v>215</v>
      </c>
      <c r="P586" s="6" t="b">
        <f t="shared" si="58"/>
        <v>0</v>
      </c>
      <c r="Q586" s="1">
        <v>4</v>
      </c>
      <c r="R586" s="4" t="str">
        <f>+VLOOKUP(M586,data1!$B$2:$C$19,2,0)</f>
        <v>CP02</v>
      </c>
      <c r="S586" s="8" t="s">
        <v>235</v>
      </c>
      <c r="T586" s="8" t="e">
        <f>VLOOKUP(L586,#REF!,3,0)</f>
        <v>#REF!</v>
      </c>
    </row>
    <row r="587" spans="1:20" ht="15.75" customHeight="1" x14ac:dyDescent="0.25">
      <c r="A587" s="66">
        <v>42704</v>
      </c>
      <c r="B587" s="67" t="s">
        <v>276</v>
      </c>
      <c r="C587" s="67" t="s">
        <v>68</v>
      </c>
      <c r="D587" s="68">
        <v>3066306.75</v>
      </c>
      <c r="E587" s="2">
        <v>0</v>
      </c>
      <c r="F587" s="12">
        <f t="shared" si="55"/>
        <v>3.0663067499999999</v>
      </c>
      <c r="G587" s="8">
        <f t="shared" si="59"/>
        <v>11</v>
      </c>
      <c r="H587" s="8">
        <f t="shared" si="60"/>
        <v>2016</v>
      </c>
      <c r="I587" s="3" t="s">
        <v>61</v>
      </c>
      <c r="J587" s="6" t="str">
        <f t="shared" si="56"/>
        <v>6419</v>
      </c>
      <c r="K587" s="6" t="str">
        <f t="shared" si="57"/>
        <v>641</v>
      </c>
      <c r="L587" s="6" t="s">
        <v>254</v>
      </c>
      <c r="M587" s="4" t="str">
        <f>+VLOOKUP(J587,data1!$A$2:$C$19,2,0)</f>
        <v>Chi Phí dịch vụ mua ngoài</v>
      </c>
      <c r="N587" s="6" t="s">
        <v>261</v>
      </c>
      <c r="O587" s="6" t="s">
        <v>215</v>
      </c>
      <c r="P587" s="6" t="b">
        <f t="shared" si="58"/>
        <v>0</v>
      </c>
      <c r="Q587" s="1">
        <v>4</v>
      </c>
      <c r="R587" s="4" t="str">
        <f>+VLOOKUP(M587,data1!$B$2:$C$19,2,0)</f>
        <v>CP09</v>
      </c>
      <c r="S587" s="8" t="s">
        <v>235</v>
      </c>
      <c r="T587" s="8" t="e">
        <f>VLOOKUP(L587,#REF!,3,0)</f>
        <v>#REF!</v>
      </c>
    </row>
    <row r="588" spans="1:20" ht="15.75" customHeight="1" x14ac:dyDescent="0.25">
      <c r="A588" s="66">
        <v>42704</v>
      </c>
      <c r="B588" s="67" t="s">
        <v>275</v>
      </c>
      <c r="C588" s="67" t="s">
        <v>26</v>
      </c>
      <c r="D588" s="68">
        <v>1436715</v>
      </c>
      <c r="E588" s="2">
        <v>0</v>
      </c>
      <c r="F588" s="12">
        <f t="shared" si="55"/>
        <v>1.436715</v>
      </c>
      <c r="G588" s="8">
        <f t="shared" si="59"/>
        <v>11</v>
      </c>
      <c r="H588" s="8">
        <f t="shared" si="60"/>
        <v>2016</v>
      </c>
      <c r="I588" s="3" t="s">
        <v>19</v>
      </c>
      <c r="J588" s="6" t="str">
        <f t="shared" si="56"/>
        <v>6413</v>
      </c>
      <c r="K588" s="6" t="str">
        <f t="shared" si="57"/>
        <v>641</v>
      </c>
      <c r="L588" s="6" t="s">
        <v>254</v>
      </c>
      <c r="M588" s="4" t="str">
        <f>+VLOOKUP(J588,data1!$A$2:$C$19,2,0)</f>
        <v>Chi phí công cụ, dụng cụ</v>
      </c>
      <c r="N588" s="6" t="s">
        <v>261</v>
      </c>
      <c r="O588" s="6" t="s">
        <v>215</v>
      </c>
      <c r="P588" s="6" t="b">
        <f t="shared" si="58"/>
        <v>0</v>
      </c>
      <c r="Q588" s="1">
        <v>4</v>
      </c>
      <c r="R588" s="4" t="str">
        <f>+VLOOKUP(M588,data1!$B$2:$C$19,2,0)</f>
        <v>CP03</v>
      </c>
      <c r="S588" s="8" t="s">
        <v>235</v>
      </c>
      <c r="T588" s="8" t="e">
        <f>VLOOKUP(L588,#REF!,3,0)</f>
        <v>#REF!</v>
      </c>
    </row>
    <row r="589" spans="1:20" ht="15.75" customHeight="1" x14ac:dyDescent="0.25">
      <c r="A589" s="66">
        <v>42704</v>
      </c>
      <c r="B589" s="67" t="s">
        <v>277</v>
      </c>
      <c r="C589" s="67" t="s">
        <v>33</v>
      </c>
      <c r="D589" s="68">
        <v>1280250</v>
      </c>
      <c r="E589" s="2">
        <v>0</v>
      </c>
      <c r="F589" s="12">
        <f t="shared" ref="F589:F643" si="61">D589/1000000</f>
        <v>1.2802500000000001</v>
      </c>
      <c r="G589" s="8">
        <f t="shared" si="59"/>
        <v>11</v>
      </c>
      <c r="H589" s="8">
        <f t="shared" si="60"/>
        <v>2016</v>
      </c>
      <c r="I589" s="3" t="s">
        <v>172</v>
      </c>
      <c r="J589" s="6" t="str">
        <f t="shared" ref="J589:J642" si="62">+LEFT(I589,4)</f>
        <v>6416</v>
      </c>
      <c r="K589" s="6" t="str">
        <f t="shared" ref="K589:K642" si="63">+LEFT(J589,3)</f>
        <v>641</v>
      </c>
      <c r="L589" s="6" t="s">
        <v>254</v>
      </c>
      <c r="M589" s="4" t="str">
        <f>+VLOOKUP(J589,data1!$A$2:$C$19,2,0)</f>
        <v>Chi phí điện, nước, điện thoại, Internet...</v>
      </c>
      <c r="N589" s="6" t="s">
        <v>261</v>
      </c>
      <c r="O589" s="6" t="s">
        <v>215</v>
      </c>
      <c r="P589" s="6" t="b">
        <f t="shared" ref="P589:P652" si="64">+EXACT($B589,$I589)</f>
        <v>0</v>
      </c>
      <c r="Q589" s="1">
        <v>4</v>
      </c>
      <c r="R589" s="4" t="str">
        <f>+VLOOKUP(M589,data1!$B$2:$C$19,2,0)</f>
        <v>CP06</v>
      </c>
      <c r="S589" s="8" t="s">
        <v>235</v>
      </c>
      <c r="T589" s="8" t="e">
        <f>VLOOKUP(L589,#REF!,3,0)</f>
        <v>#REF!</v>
      </c>
    </row>
    <row r="590" spans="1:20" ht="15.75" customHeight="1" x14ac:dyDescent="0.25">
      <c r="A590" s="66">
        <v>42735</v>
      </c>
      <c r="B590" s="67" t="s">
        <v>268</v>
      </c>
      <c r="C590" s="67" t="s">
        <v>36</v>
      </c>
      <c r="D590" s="68">
        <v>305624999.25</v>
      </c>
      <c r="E590" s="2">
        <v>0</v>
      </c>
      <c r="F590" s="12">
        <f t="shared" si="61"/>
        <v>305.62499924999997</v>
      </c>
      <c r="G590" s="8">
        <f t="shared" si="59"/>
        <v>12</v>
      </c>
      <c r="H590" s="8">
        <f t="shared" si="60"/>
        <v>2016</v>
      </c>
      <c r="I590" s="3" t="s">
        <v>53</v>
      </c>
      <c r="J590" s="6" t="str">
        <f t="shared" si="62"/>
        <v>6417</v>
      </c>
      <c r="K590" s="6" t="str">
        <f t="shared" si="63"/>
        <v>641</v>
      </c>
      <c r="L590" s="6" t="s">
        <v>254</v>
      </c>
      <c r="M590" s="4" t="str">
        <f>+VLOOKUP(J590,data1!$A$2:$C$19,2,0)</f>
        <v>Chi phí thuê cửa hàng, văn phòng</v>
      </c>
      <c r="N590" s="6" t="s">
        <v>261</v>
      </c>
      <c r="O590" s="6" t="s">
        <v>215</v>
      </c>
      <c r="P590" s="6" t="b">
        <f t="shared" si="64"/>
        <v>0</v>
      </c>
      <c r="Q590" s="1">
        <v>4</v>
      </c>
      <c r="R590" s="4" t="str">
        <f>+VLOOKUP(M590,data1!$B$2:$C$19,2,0)</f>
        <v>CP07</v>
      </c>
      <c r="S590" s="8" t="s">
        <v>235</v>
      </c>
      <c r="T590" s="8" t="e">
        <f>VLOOKUP(L590,#REF!,3,0)</f>
        <v>#REF!</v>
      </c>
    </row>
    <row r="591" spans="1:20" ht="15.75" customHeight="1" x14ac:dyDescent="0.25">
      <c r="A591" s="66">
        <v>42735</v>
      </c>
      <c r="B591" s="67" t="s">
        <v>270</v>
      </c>
      <c r="C591" s="67" t="s">
        <v>41</v>
      </c>
      <c r="D591" s="68">
        <v>211207500</v>
      </c>
      <c r="E591" s="2">
        <v>0</v>
      </c>
      <c r="F591" s="12">
        <f t="shared" si="61"/>
        <v>211.20750000000001</v>
      </c>
      <c r="G591" s="8">
        <f t="shared" si="59"/>
        <v>12</v>
      </c>
      <c r="H591" s="8">
        <f t="shared" si="60"/>
        <v>2016</v>
      </c>
      <c r="I591" s="3" t="s">
        <v>21</v>
      </c>
      <c r="J591" s="6" t="str">
        <f t="shared" si="62"/>
        <v>6417</v>
      </c>
      <c r="K591" s="6" t="str">
        <f t="shared" si="63"/>
        <v>641</v>
      </c>
      <c r="L591" s="6" t="s">
        <v>255</v>
      </c>
      <c r="M591" s="4" t="str">
        <f>+VLOOKUP(J591,data1!$A$2:$C$19,2,0)</f>
        <v>Chi phí thuê cửa hàng, văn phòng</v>
      </c>
      <c r="N591" s="6" t="s">
        <v>262</v>
      </c>
      <c r="O591" s="6" t="s">
        <v>215</v>
      </c>
      <c r="P591" s="6" t="b">
        <f t="shared" si="64"/>
        <v>0</v>
      </c>
      <c r="Q591" s="1">
        <v>4</v>
      </c>
      <c r="R591" s="4" t="str">
        <f>+VLOOKUP(M591,data1!$B$2:$C$19,2,0)</f>
        <v>CP07</v>
      </c>
      <c r="S591" s="8" t="s">
        <v>235</v>
      </c>
      <c r="T591" s="8" t="e">
        <f>VLOOKUP(L591,#REF!,3,0)</f>
        <v>#REF!</v>
      </c>
    </row>
    <row r="592" spans="1:20" ht="15.75" customHeight="1" x14ac:dyDescent="0.25">
      <c r="A592" s="66">
        <v>42735</v>
      </c>
      <c r="B592" s="67" t="s">
        <v>269</v>
      </c>
      <c r="C592" s="67" t="s">
        <v>72</v>
      </c>
      <c r="D592" s="68">
        <v>181233123.75</v>
      </c>
      <c r="E592" s="2">
        <v>0</v>
      </c>
      <c r="F592" s="12">
        <f t="shared" si="61"/>
        <v>181.23312375</v>
      </c>
      <c r="G592" s="8">
        <f t="shared" si="59"/>
        <v>12</v>
      </c>
      <c r="H592" s="8">
        <f t="shared" si="60"/>
        <v>2016</v>
      </c>
      <c r="I592" s="3" t="s">
        <v>11</v>
      </c>
      <c r="J592" s="6" t="str">
        <f t="shared" si="62"/>
        <v>6411</v>
      </c>
      <c r="K592" s="6" t="str">
        <f t="shared" si="63"/>
        <v>641</v>
      </c>
      <c r="L592" s="6" t="s">
        <v>254</v>
      </c>
      <c r="M592" s="4" t="str">
        <f>+VLOOKUP(J592,data1!$A$2:$C$19,2,0)</f>
        <v>Lương và thưởng</v>
      </c>
      <c r="N592" s="6" t="s">
        <v>261</v>
      </c>
      <c r="O592" s="6" t="s">
        <v>215</v>
      </c>
      <c r="P592" s="6" t="b">
        <f t="shared" si="64"/>
        <v>0</v>
      </c>
      <c r="Q592" s="1">
        <v>4</v>
      </c>
      <c r="R592" s="4" t="str">
        <f>+VLOOKUP(M592,data1!$B$2:$C$19,2,0)</f>
        <v>CP01</v>
      </c>
      <c r="S592" s="8" t="s">
        <v>235</v>
      </c>
      <c r="T592" s="8" t="e">
        <f>VLOOKUP(L592,#REF!,3,0)</f>
        <v>#REF!</v>
      </c>
    </row>
    <row r="593" spans="1:20" ht="15.75" customHeight="1" x14ac:dyDescent="0.25">
      <c r="A593" s="66">
        <v>42735</v>
      </c>
      <c r="B593" s="67" t="s">
        <v>282</v>
      </c>
      <c r="C593" s="67" t="s">
        <v>46</v>
      </c>
      <c r="D593" s="68">
        <v>164999999.25</v>
      </c>
      <c r="E593" s="2">
        <v>0</v>
      </c>
      <c r="F593" s="12">
        <f t="shared" si="61"/>
        <v>164.99999925</v>
      </c>
      <c r="G593" s="8">
        <f t="shared" si="59"/>
        <v>12</v>
      </c>
      <c r="H593" s="8">
        <f t="shared" si="60"/>
        <v>2016</v>
      </c>
      <c r="I593" s="3" t="s">
        <v>59</v>
      </c>
      <c r="J593" s="6" t="str">
        <f t="shared" si="62"/>
        <v>6417</v>
      </c>
      <c r="K593" s="6" t="str">
        <f t="shared" si="63"/>
        <v>641</v>
      </c>
      <c r="L593" s="6" t="s">
        <v>258</v>
      </c>
      <c r="M593" s="4" t="str">
        <f>+VLOOKUP(J593,data1!$A$2:$C$19,2,0)</f>
        <v>Chi phí thuê cửa hàng, văn phòng</v>
      </c>
      <c r="N593" s="6" t="s">
        <v>265</v>
      </c>
      <c r="O593" s="6" t="s">
        <v>215</v>
      </c>
      <c r="P593" s="6" t="b">
        <f t="shared" si="64"/>
        <v>0</v>
      </c>
      <c r="Q593" s="1">
        <v>4</v>
      </c>
      <c r="R593" s="4" t="str">
        <f>+VLOOKUP(M593,data1!$B$2:$C$19,2,0)</f>
        <v>CP07</v>
      </c>
      <c r="S593" s="8" t="s">
        <v>235</v>
      </c>
      <c r="T593" s="8" t="e">
        <f>VLOOKUP(L593,#REF!,3,0)</f>
        <v>#REF!</v>
      </c>
    </row>
    <row r="594" spans="1:20" ht="15.75" customHeight="1" x14ac:dyDescent="0.25">
      <c r="A594" s="66">
        <v>42735</v>
      </c>
      <c r="B594" s="67" t="s">
        <v>271</v>
      </c>
      <c r="C594" s="67" t="s">
        <v>75</v>
      </c>
      <c r="D594" s="68">
        <v>161739470.25</v>
      </c>
      <c r="E594" s="2">
        <v>0</v>
      </c>
      <c r="F594" s="12">
        <f t="shared" si="61"/>
        <v>161.73947025000001</v>
      </c>
      <c r="G594" s="8">
        <f t="shared" ref="G594:G625" si="65">MONTH(A594)</f>
        <v>12</v>
      </c>
      <c r="H594" s="8">
        <f t="shared" ref="H594:H625" si="66">YEAR(A594)</f>
        <v>2016</v>
      </c>
      <c r="I594" s="3" t="s">
        <v>17</v>
      </c>
      <c r="J594" s="6" t="str">
        <f t="shared" si="62"/>
        <v>6411</v>
      </c>
      <c r="K594" s="6" t="str">
        <f t="shared" si="63"/>
        <v>641</v>
      </c>
      <c r="L594" s="6" t="s">
        <v>255</v>
      </c>
      <c r="M594" s="4" t="str">
        <f>+VLOOKUP(J594,data1!$A$2:$C$19,2,0)</f>
        <v>Lương và thưởng</v>
      </c>
      <c r="N594" s="6" t="s">
        <v>262</v>
      </c>
      <c r="O594" s="6" t="s">
        <v>215</v>
      </c>
      <c r="P594" s="6" t="b">
        <f t="shared" si="64"/>
        <v>0</v>
      </c>
      <c r="Q594" s="1">
        <v>4</v>
      </c>
      <c r="R594" s="4" t="str">
        <f>+VLOOKUP(M594,data1!$B$2:$C$19,2,0)</f>
        <v>CP01</v>
      </c>
      <c r="S594" s="8" t="s">
        <v>235</v>
      </c>
      <c r="T594" s="8" t="e">
        <f>VLOOKUP(L594,#REF!,3,0)</f>
        <v>#REF!</v>
      </c>
    </row>
    <row r="595" spans="1:20" ht="15.75" customHeight="1" x14ac:dyDescent="0.25">
      <c r="A595" s="66">
        <v>42735</v>
      </c>
      <c r="B595" s="67" t="s">
        <v>283</v>
      </c>
      <c r="C595" s="67" t="s">
        <v>129</v>
      </c>
      <c r="D595" s="68">
        <v>123118546.5</v>
      </c>
      <c r="E595" s="2">
        <v>0</v>
      </c>
      <c r="F595" s="12">
        <f t="shared" si="61"/>
        <v>123.11854649999999</v>
      </c>
      <c r="G595" s="8">
        <f t="shared" si="65"/>
        <v>12</v>
      </c>
      <c r="H595" s="8">
        <f t="shared" si="66"/>
        <v>2016</v>
      </c>
      <c r="I595" s="3" t="s">
        <v>128</v>
      </c>
      <c r="J595" s="6" t="str">
        <f t="shared" si="62"/>
        <v>6411</v>
      </c>
      <c r="K595" s="6" t="str">
        <f t="shared" si="63"/>
        <v>641</v>
      </c>
      <c r="L595" s="6" t="s">
        <v>256</v>
      </c>
      <c r="M595" s="4" t="str">
        <f>+VLOOKUP(J595,data1!$A$2:$C$19,2,0)</f>
        <v>Lương và thưởng</v>
      </c>
      <c r="N595" s="6" t="s">
        <v>263</v>
      </c>
      <c r="O595" s="6" t="s">
        <v>215</v>
      </c>
      <c r="P595" s="6" t="b">
        <f t="shared" si="64"/>
        <v>0</v>
      </c>
      <c r="Q595" s="1">
        <v>4</v>
      </c>
      <c r="R595" s="4" t="str">
        <f>+VLOOKUP(M595,data1!$B$2:$C$19,2,0)</f>
        <v>CP01</v>
      </c>
      <c r="S595" s="8" t="s">
        <v>235</v>
      </c>
      <c r="T595" s="8" t="e">
        <f>VLOOKUP(L595,#REF!,3,0)</f>
        <v>#REF!</v>
      </c>
    </row>
    <row r="596" spans="1:20" ht="25.5" customHeight="1" x14ac:dyDescent="0.25">
      <c r="A596" s="66">
        <v>42735</v>
      </c>
      <c r="B596" s="67" t="s">
        <v>273</v>
      </c>
      <c r="C596" s="67" t="s">
        <v>41</v>
      </c>
      <c r="D596" s="68">
        <v>100345686.75</v>
      </c>
      <c r="E596" s="2">
        <v>0</v>
      </c>
      <c r="F596" s="12">
        <f t="shared" si="61"/>
        <v>100.34568675</v>
      </c>
      <c r="G596" s="8">
        <f t="shared" si="65"/>
        <v>12</v>
      </c>
      <c r="H596" s="8">
        <f t="shared" si="66"/>
        <v>2016</v>
      </c>
      <c r="I596" s="3" t="s">
        <v>20</v>
      </c>
      <c r="J596" s="6" t="str">
        <f t="shared" si="62"/>
        <v>6413</v>
      </c>
      <c r="K596" s="6" t="str">
        <f t="shared" si="63"/>
        <v>641</v>
      </c>
      <c r="L596" s="6" t="s">
        <v>255</v>
      </c>
      <c r="M596" s="4" t="str">
        <f>+VLOOKUP(J596,data1!$A$2:$C$19,2,0)</f>
        <v>Chi phí công cụ, dụng cụ</v>
      </c>
      <c r="N596" s="6" t="s">
        <v>262</v>
      </c>
      <c r="O596" s="6" t="s">
        <v>215</v>
      </c>
      <c r="P596" s="6" t="b">
        <f t="shared" si="64"/>
        <v>0</v>
      </c>
      <c r="Q596" s="1">
        <v>4</v>
      </c>
      <c r="R596" s="4" t="str">
        <f>+VLOOKUP(M596,data1!$B$2:$C$19,2,0)</f>
        <v>CP03</v>
      </c>
      <c r="S596" s="8" t="s">
        <v>235</v>
      </c>
      <c r="T596" s="8" t="e">
        <f>VLOOKUP(L596,#REF!,3,0)</f>
        <v>#REF!</v>
      </c>
    </row>
    <row r="597" spans="1:20" ht="15.75" customHeight="1" x14ac:dyDescent="0.25">
      <c r="A597" s="66">
        <v>42735</v>
      </c>
      <c r="B597" s="67" t="s">
        <v>281</v>
      </c>
      <c r="C597" s="67" t="s">
        <v>31</v>
      </c>
      <c r="D597" s="68">
        <v>80631000</v>
      </c>
      <c r="E597" s="2">
        <v>0</v>
      </c>
      <c r="F597" s="12">
        <f t="shared" si="61"/>
        <v>80.631</v>
      </c>
      <c r="G597" s="8">
        <f t="shared" si="65"/>
        <v>12</v>
      </c>
      <c r="H597" s="8">
        <f t="shared" si="66"/>
        <v>2016</v>
      </c>
      <c r="I597" s="3" t="s">
        <v>127</v>
      </c>
      <c r="J597" s="6" t="str">
        <f t="shared" si="62"/>
        <v>6419</v>
      </c>
      <c r="K597" s="6" t="str">
        <f t="shared" si="63"/>
        <v>641</v>
      </c>
      <c r="L597" s="6" t="s">
        <v>257</v>
      </c>
      <c r="M597" s="4" t="str">
        <f>+VLOOKUP(J597,data1!$A$2:$C$19,2,0)</f>
        <v>Chi Phí dịch vụ mua ngoài</v>
      </c>
      <c r="N597" s="6" t="s">
        <v>264</v>
      </c>
      <c r="O597" s="6" t="s">
        <v>215</v>
      </c>
      <c r="P597" s="6" t="b">
        <f t="shared" si="64"/>
        <v>0</v>
      </c>
      <c r="Q597" s="1">
        <v>4</v>
      </c>
      <c r="R597" s="4" t="str">
        <f>+VLOOKUP(M597,data1!$B$2:$C$19,2,0)</f>
        <v>CP09</v>
      </c>
      <c r="S597" s="8" t="s">
        <v>235</v>
      </c>
      <c r="T597" s="8" t="e">
        <f>VLOOKUP(L597,#REF!,3,0)</f>
        <v>#REF!</v>
      </c>
    </row>
    <row r="598" spans="1:20" ht="15.75" customHeight="1" x14ac:dyDescent="0.25">
      <c r="A598" s="66">
        <v>42735</v>
      </c>
      <c r="B598" s="67" t="s">
        <v>273</v>
      </c>
      <c r="C598" s="67" t="s">
        <v>40</v>
      </c>
      <c r="D598" s="68">
        <v>75815082</v>
      </c>
      <c r="E598" s="2">
        <v>0</v>
      </c>
      <c r="F598" s="12">
        <f t="shared" si="61"/>
        <v>75.815082000000004</v>
      </c>
      <c r="G598" s="8">
        <f t="shared" si="65"/>
        <v>12</v>
      </c>
      <c r="H598" s="8">
        <f t="shared" si="66"/>
        <v>2016</v>
      </c>
      <c r="I598" s="3" t="s">
        <v>20</v>
      </c>
      <c r="J598" s="6" t="str">
        <f t="shared" si="62"/>
        <v>6413</v>
      </c>
      <c r="K598" s="6" t="str">
        <f t="shared" si="63"/>
        <v>641</v>
      </c>
      <c r="L598" s="6" t="s">
        <v>255</v>
      </c>
      <c r="M598" s="4" t="str">
        <f>+VLOOKUP(J598,data1!$A$2:$C$19,2,0)</f>
        <v>Chi phí công cụ, dụng cụ</v>
      </c>
      <c r="N598" s="6" t="s">
        <v>262</v>
      </c>
      <c r="O598" s="6" t="s">
        <v>215</v>
      </c>
      <c r="P598" s="6" t="b">
        <f t="shared" si="64"/>
        <v>0</v>
      </c>
      <c r="Q598" s="1">
        <v>4</v>
      </c>
      <c r="R598" s="4" t="str">
        <f>+VLOOKUP(M598,data1!$B$2:$C$19,2,0)</f>
        <v>CP03</v>
      </c>
      <c r="S598" s="8" t="s">
        <v>235</v>
      </c>
      <c r="T598" s="8" t="e">
        <f>VLOOKUP(L598,#REF!,3,0)</f>
        <v>#REF!</v>
      </c>
    </row>
    <row r="599" spans="1:20" ht="15.75" customHeight="1" x14ac:dyDescent="0.25">
      <c r="A599" s="66">
        <v>42735</v>
      </c>
      <c r="B599" s="67" t="s">
        <v>284</v>
      </c>
      <c r="C599" s="67" t="s">
        <v>77</v>
      </c>
      <c r="D599" s="68">
        <v>71646804</v>
      </c>
      <c r="E599" s="2">
        <v>0</v>
      </c>
      <c r="F599" s="12">
        <f t="shared" si="61"/>
        <v>71.646804000000003</v>
      </c>
      <c r="G599" s="8">
        <f t="shared" si="65"/>
        <v>12</v>
      </c>
      <c r="H599" s="8">
        <f t="shared" si="66"/>
        <v>2016</v>
      </c>
      <c r="I599" s="3" t="s">
        <v>130</v>
      </c>
      <c r="J599" s="6" t="str">
        <f t="shared" si="62"/>
        <v>6411</v>
      </c>
      <c r="K599" s="6" t="str">
        <f t="shared" si="63"/>
        <v>641</v>
      </c>
      <c r="L599" s="6" t="s">
        <v>257</v>
      </c>
      <c r="M599" s="4" t="str">
        <f>+VLOOKUP(J599,data1!$A$2:$C$19,2,0)</f>
        <v>Lương và thưởng</v>
      </c>
      <c r="N599" s="6" t="s">
        <v>264</v>
      </c>
      <c r="O599" s="6" t="s">
        <v>215</v>
      </c>
      <c r="P599" s="6" t="b">
        <f t="shared" si="64"/>
        <v>0</v>
      </c>
      <c r="Q599" s="1">
        <v>4</v>
      </c>
      <c r="R599" s="4" t="str">
        <f>+VLOOKUP(M599,data1!$B$2:$C$19,2,0)</f>
        <v>CP01</v>
      </c>
      <c r="S599" s="8" t="s">
        <v>235</v>
      </c>
      <c r="T599" s="8" t="e">
        <f>VLOOKUP(L599,#REF!,3,0)</f>
        <v>#REF!</v>
      </c>
    </row>
    <row r="600" spans="1:20" ht="15.75" customHeight="1" x14ac:dyDescent="0.25">
      <c r="A600" s="66">
        <v>42735</v>
      </c>
      <c r="B600" s="67" t="s">
        <v>280</v>
      </c>
      <c r="C600" s="67" t="s">
        <v>31</v>
      </c>
      <c r="D600" s="68">
        <v>60101100</v>
      </c>
      <c r="E600" s="2">
        <v>0</v>
      </c>
      <c r="F600" s="12">
        <f t="shared" si="61"/>
        <v>60.101100000000002</v>
      </c>
      <c r="G600" s="8">
        <f t="shared" si="65"/>
        <v>12</v>
      </c>
      <c r="H600" s="8">
        <f t="shared" si="66"/>
        <v>2016</v>
      </c>
      <c r="I600" s="3" t="s">
        <v>126</v>
      </c>
      <c r="J600" s="6" t="str">
        <f t="shared" si="62"/>
        <v>6419</v>
      </c>
      <c r="K600" s="6" t="str">
        <f t="shared" si="63"/>
        <v>641</v>
      </c>
      <c r="L600" s="6" t="s">
        <v>256</v>
      </c>
      <c r="M600" s="4" t="str">
        <f>+VLOOKUP(J600,data1!$A$2:$C$19,2,0)</f>
        <v>Chi Phí dịch vụ mua ngoài</v>
      </c>
      <c r="N600" s="6" t="s">
        <v>263</v>
      </c>
      <c r="O600" s="6" t="s">
        <v>215</v>
      </c>
      <c r="P600" s="6" t="b">
        <f t="shared" si="64"/>
        <v>0</v>
      </c>
      <c r="Q600" s="1">
        <v>4</v>
      </c>
      <c r="R600" s="4" t="str">
        <f>+VLOOKUP(M600,data1!$B$2:$C$19,2,0)</f>
        <v>CP09</v>
      </c>
      <c r="S600" s="8" t="s">
        <v>235</v>
      </c>
      <c r="T600" s="8" t="e">
        <f>VLOOKUP(L600,#REF!,3,0)</f>
        <v>#REF!</v>
      </c>
    </row>
    <row r="601" spans="1:20" ht="15.75" customHeight="1" x14ac:dyDescent="0.25">
      <c r="A601" s="66">
        <v>42735</v>
      </c>
      <c r="B601" s="67" t="s">
        <v>285</v>
      </c>
      <c r="C601" s="67" t="s">
        <v>48</v>
      </c>
      <c r="D601" s="68">
        <v>58746375</v>
      </c>
      <c r="E601" s="2">
        <v>0</v>
      </c>
      <c r="F601" s="12">
        <f t="shared" si="61"/>
        <v>58.746375</v>
      </c>
      <c r="G601" s="8">
        <f t="shared" si="65"/>
        <v>12</v>
      </c>
      <c r="H601" s="8">
        <f t="shared" si="66"/>
        <v>2016</v>
      </c>
      <c r="I601" s="3" t="s">
        <v>47</v>
      </c>
      <c r="J601" s="6" t="str">
        <f t="shared" si="62"/>
        <v>6413</v>
      </c>
      <c r="K601" s="6" t="str">
        <f t="shared" si="63"/>
        <v>641</v>
      </c>
      <c r="L601" s="6" t="s">
        <v>257</v>
      </c>
      <c r="M601" s="4" t="str">
        <f>+VLOOKUP(J601,data1!$A$2:$C$19,2,0)</f>
        <v>Chi phí công cụ, dụng cụ</v>
      </c>
      <c r="N601" s="6" t="s">
        <v>264</v>
      </c>
      <c r="O601" s="6" t="s">
        <v>215</v>
      </c>
      <c r="P601" s="6" t="b">
        <f t="shared" si="64"/>
        <v>0</v>
      </c>
      <c r="Q601" s="1">
        <v>4</v>
      </c>
      <c r="R601" s="4" t="str">
        <f>+VLOOKUP(M601,data1!$B$2:$C$19,2,0)</f>
        <v>CP03</v>
      </c>
      <c r="S601" s="8" t="s">
        <v>235</v>
      </c>
      <c r="T601" s="8" t="e">
        <f>VLOOKUP(L601,#REF!,3,0)</f>
        <v>#REF!</v>
      </c>
    </row>
    <row r="602" spans="1:20" ht="15.75" customHeight="1" x14ac:dyDescent="0.25">
      <c r="A602" s="66">
        <v>42735</v>
      </c>
      <c r="B602" s="67" t="s">
        <v>276</v>
      </c>
      <c r="C602" s="67" t="s">
        <v>33</v>
      </c>
      <c r="D602" s="68">
        <v>50163750</v>
      </c>
      <c r="E602" s="2">
        <v>0</v>
      </c>
      <c r="F602" s="12">
        <f t="shared" si="61"/>
        <v>50.16375</v>
      </c>
      <c r="G602" s="8">
        <f t="shared" si="65"/>
        <v>12</v>
      </c>
      <c r="H602" s="8">
        <f t="shared" si="66"/>
        <v>2016</v>
      </c>
      <c r="I602" s="3" t="s">
        <v>61</v>
      </c>
      <c r="J602" s="6" t="str">
        <f t="shared" si="62"/>
        <v>6419</v>
      </c>
      <c r="K602" s="6" t="str">
        <f t="shared" si="63"/>
        <v>641</v>
      </c>
      <c r="L602" s="6" t="s">
        <v>254</v>
      </c>
      <c r="M602" s="4" t="str">
        <f>+VLOOKUP(J602,data1!$A$2:$C$19,2,0)</f>
        <v>Chi Phí dịch vụ mua ngoài</v>
      </c>
      <c r="N602" s="6" t="s">
        <v>261</v>
      </c>
      <c r="O602" s="6" t="s">
        <v>215</v>
      </c>
      <c r="P602" s="6" t="b">
        <f t="shared" si="64"/>
        <v>0</v>
      </c>
      <c r="Q602" s="1">
        <v>4</v>
      </c>
      <c r="R602" s="4" t="str">
        <f>+VLOOKUP(M602,data1!$B$2:$C$19,2,0)</f>
        <v>CP09</v>
      </c>
      <c r="S602" s="8" t="s">
        <v>235</v>
      </c>
      <c r="T602" s="8" t="e">
        <f>VLOOKUP(L602,#REF!,3,0)</f>
        <v>#REF!</v>
      </c>
    </row>
    <row r="603" spans="1:20" ht="25.5" customHeight="1" x14ac:dyDescent="0.25">
      <c r="A603" s="66">
        <v>42735</v>
      </c>
      <c r="B603" s="67" t="s">
        <v>275</v>
      </c>
      <c r="C603" s="67" t="s">
        <v>35</v>
      </c>
      <c r="D603" s="68">
        <v>44500907.25</v>
      </c>
      <c r="E603" s="2">
        <v>0</v>
      </c>
      <c r="F603" s="12">
        <f t="shared" si="61"/>
        <v>44.500907249999997</v>
      </c>
      <c r="G603" s="8">
        <f t="shared" si="65"/>
        <v>12</v>
      </c>
      <c r="H603" s="8">
        <f t="shared" si="66"/>
        <v>2016</v>
      </c>
      <c r="I603" s="3" t="s">
        <v>19</v>
      </c>
      <c r="J603" s="6" t="str">
        <f t="shared" si="62"/>
        <v>6413</v>
      </c>
      <c r="K603" s="6" t="str">
        <f t="shared" si="63"/>
        <v>641</v>
      </c>
      <c r="L603" s="6" t="s">
        <v>254</v>
      </c>
      <c r="M603" s="4" t="str">
        <f>+VLOOKUP(J603,data1!$A$2:$C$19,2,0)</f>
        <v>Chi phí công cụ, dụng cụ</v>
      </c>
      <c r="N603" s="6" t="s">
        <v>261</v>
      </c>
      <c r="O603" s="6" t="s">
        <v>215</v>
      </c>
      <c r="P603" s="6" t="b">
        <f t="shared" si="64"/>
        <v>0</v>
      </c>
      <c r="Q603" s="1">
        <v>4</v>
      </c>
      <c r="R603" s="4" t="str">
        <f>+VLOOKUP(M603,data1!$B$2:$C$19,2,0)</f>
        <v>CP03</v>
      </c>
      <c r="S603" s="8" t="s">
        <v>235</v>
      </c>
      <c r="T603" s="8" t="e">
        <f>VLOOKUP(L603,#REF!,3,0)</f>
        <v>#REF!</v>
      </c>
    </row>
    <row r="604" spans="1:20" ht="15.75" customHeight="1" x14ac:dyDescent="0.25">
      <c r="A604" s="66">
        <v>42735</v>
      </c>
      <c r="B604" s="67" t="s">
        <v>286</v>
      </c>
      <c r="C604" s="67" t="s">
        <v>31</v>
      </c>
      <c r="D604" s="68">
        <v>37350000</v>
      </c>
      <c r="E604" s="2">
        <v>0</v>
      </c>
      <c r="F604" s="12">
        <f t="shared" si="61"/>
        <v>37.35</v>
      </c>
      <c r="G604" s="8">
        <f t="shared" si="65"/>
        <v>12</v>
      </c>
      <c r="H604" s="8">
        <f t="shared" si="66"/>
        <v>2016</v>
      </c>
      <c r="I604" s="3" t="s">
        <v>131</v>
      </c>
      <c r="J604" s="6" t="str">
        <f t="shared" si="62"/>
        <v>6419</v>
      </c>
      <c r="K604" s="6" t="str">
        <f t="shared" si="63"/>
        <v>641</v>
      </c>
      <c r="L604" s="6" t="s">
        <v>258</v>
      </c>
      <c r="M604" s="4" t="str">
        <f>+VLOOKUP(J604,data1!$A$2:$C$19,2,0)</f>
        <v>Chi Phí dịch vụ mua ngoài</v>
      </c>
      <c r="N604" s="6" t="s">
        <v>265</v>
      </c>
      <c r="O604" s="6" t="s">
        <v>215</v>
      </c>
      <c r="P604" s="6" t="b">
        <f t="shared" si="64"/>
        <v>0</v>
      </c>
      <c r="Q604" s="1">
        <v>4</v>
      </c>
      <c r="R604" s="4" t="str">
        <f>+VLOOKUP(M604,data1!$B$2:$C$19,2,0)</f>
        <v>CP09</v>
      </c>
      <c r="S604" s="8" t="s">
        <v>235</v>
      </c>
      <c r="T604" s="8" t="e">
        <f>VLOOKUP(L604,#REF!,3,0)</f>
        <v>#REF!</v>
      </c>
    </row>
    <row r="605" spans="1:20" ht="15.75" customHeight="1" x14ac:dyDescent="0.25">
      <c r="A605" s="66">
        <v>42735</v>
      </c>
      <c r="B605" s="67" t="s">
        <v>285</v>
      </c>
      <c r="C605" s="67" t="s">
        <v>49</v>
      </c>
      <c r="D605" s="68">
        <v>35770497.75</v>
      </c>
      <c r="E605" s="2">
        <v>0</v>
      </c>
      <c r="F605" s="12">
        <f t="shared" si="61"/>
        <v>35.770497749999997</v>
      </c>
      <c r="G605" s="8">
        <f t="shared" si="65"/>
        <v>12</v>
      </c>
      <c r="H605" s="8">
        <f t="shared" si="66"/>
        <v>2016</v>
      </c>
      <c r="I605" s="3" t="s">
        <v>47</v>
      </c>
      <c r="J605" s="6" t="str">
        <f t="shared" si="62"/>
        <v>6413</v>
      </c>
      <c r="K605" s="6" t="str">
        <f t="shared" si="63"/>
        <v>641</v>
      </c>
      <c r="L605" s="6" t="s">
        <v>257</v>
      </c>
      <c r="M605" s="4" t="str">
        <f>+VLOOKUP(J605,data1!$A$2:$C$19,2,0)</f>
        <v>Chi phí công cụ, dụng cụ</v>
      </c>
      <c r="N605" s="6" t="s">
        <v>264</v>
      </c>
      <c r="O605" s="6" t="s">
        <v>215</v>
      </c>
      <c r="P605" s="6" t="b">
        <f t="shared" si="64"/>
        <v>0</v>
      </c>
      <c r="Q605" s="1">
        <v>4</v>
      </c>
      <c r="R605" s="4" t="str">
        <f>+VLOOKUP(M605,data1!$B$2:$C$19,2,0)</f>
        <v>CP03</v>
      </c>
      <c r="S605" s="8" t="s">
        <v>235</v>
      </c>
      <c r="T605" s="8" t="e">
        <f>VLOOKUP(L605,#REF!,3,0)</f>
        <v>#REF!</v>
      </c>
    </row>
    <row r="606" spans="1:20" ht="15.75" customHeight="1" x14ac:dyDescent="0.25">
      <c r="A606" s="66">
        <v>42735</v>
      </c>
      <c r="B606" s="67" t="s">
        <v>287</v>
      </c>
      <c r="C606" s="67" t="s">
        <v>76</v>
      </c>
      <c r="D606" s="68">
        <v>32011665.75</v>
      </c>
      <c r="E606" s="2">
        <v>0</v>
      </c>
      <c r="F606" s="12">
        <f t="shared" si="61"/>
        <v>32.011665749999999</v>
      </c>
      <c r="G606" s="8">
        <f t="shared" si="65"/>
        <v>12</v>
      </c>
      <c r="H606" s="8">
        <f t="shared" si="66"/>
        <v>2016</v>
      </c>
      <c r="I606" s="3" t="s">
        <v>28</v>
      </c>
      <c r="J606" s="6" t="str">
        <f t="shared" si="62"/>
        <v>6411</v>
      </c>
      <c r="K606" s="6" t="str">
        <f t="shared" si="63"/>
        <v>641</v>
      </c>
      <c r="L606" s="6" t="s">
        <v>259</v>
      </c>
      <c r="M606" s="4" t="str">
        <f>+VLOOKUP(J606,data1!$A$2:$C$19,2,0)</f>
        <v>Lương và thưởng</v>
      </c>
      <c r="N606" s="6" t="s">
        <v>266</v>
      </c>
      <c r="O606" s="6" t="s">
        <v>215</v>
      </c>
      <c r="P606" s="6" t="b">
        <f t="shared" si="64"/>
        <v>0</v>
      </c>
      <c r="Q606" s="1">
        <v>4</v>
      </c>
      <c r="R606" s="4" t="str">
        <f>+VLOOKUP(M606,data1!$B$2:$C$19,2,0)</f>
        <v>CP01</v>
      </c>
      <c r="S606" s="8" t="s">
        <v>235</v>
      </c>
      <c r="T606" s="8" t="e">
        <f>VLOOKUP(L606,#REF!,3,0)</f>
        <v>#REF!</v>
      </c>
    </row>
    <row r="607" spans="1:20" ht="15.75" customHeight="1" x14ac:dyDescent="0.25">
      <c r="A607" s="66">
        <v>42735</v>
      </c>
      <c r="B607" s="67" t="s">
        <v>285</v>
      </c>
      <c r="C607" s="67" t="s">
        <v>81</v>
      </c>
      <c r="D607" s="68">
        <v>30812976</v>
      </c>
      <c r="E607" s="2">
        <v>0</v>
      </c>
      <c r="F607" s="12">
        <f t="shared" si="61"/>
        <v>30.812975999999999</v>
      </c>
      <c r="G607" s="8">
        <f t="shared" si="65"/>
        <v>12</v>
      </c>
      <c r="H607" s="8">
        <f t="shared" si="66"/>
        <v>2016</v>
      </c>
      <c r="I607" s="3" t="s">
        <v>47</v>
      </c>
      <c r="J607" s="6" t="str">
        <f t="shared" si="62"/>
        <v>6413</v>
      </c>
      <c r="K607" s="6" t="str">
        <f t="shared" si="63"/>
        <v>641</v>
      </c>
      <c r="L607" s="6" t="s">
        <v>257</v>
      </c>
      <c r="M607" s="4" t="str">
        <f>+VLOOKUP(J607,data1!$A$2:$C$19,2,0)</f>
        <v>Chi phí công cụ, dụng cụ</v>
      </c>
      <c r="N607" s="6" t="s">
        <v>264</v>
      </c>
      <c r="O607" s="6" t="s">
        <v>215</v>
      </c>
      <c r="P607" s="6" t="b">
        <f t="shared" si="64"/>
        <v>0</v>
      </c>
      <c r="Q607" s="1">
        <v>4</v>
      </c>
      <c r="R607" s="4" t="str">
        <f>+VLOOKUP(M607,data1!$B$2:$C$19,2,0)</f>
        <v>CP03</v>
      </c>
      <c r="S607" s="8" t="s">
        <v>235</v>
      </c>
      <c r="T607" s="8" t="e">
        <f>VLOOKUP(L607,#REF!,3,0)</f>
        <v>#REF!</v>
      </c>
    </row>
    <row r="608" spans="1:20" ht="15.75" customHeight="1" x14ac:dyDescent="0.25">
      <c r="A608" s="66">
        <v>42735</v>
      </c>
      <c r="B608" s="67" t="s">
        <v>288</v>
      </c>
      <c r="C608" s="67" t="s">
        <v>43</v>
      </c>
      <c r="D608" s="68">
        <v>30375000</v>
      </c>
      <c r="E608" s="2">
        <v>0</v>
      </c>
      <c r="F608" s="12">
        <f t="shared" si="61"/>
        <v>30.375</v>
      </c>
      <c r="G608" s="8">
        <f t="shared" si="65"/>
        <v>12</v>
      </c>
      <c r="H608" s="8">
        <f t="shared" si="66"/>
        <v>2016</v>
      </c>
      <c r="I608" s="3" t="s">
        <v>42</v>
      </c>
      <c r="J608" s="6" t="str">
        <f t="shared" si="62"/>
        <v>6413</v>
      </c>
      <c r="K608" s="6" t="str">
        <f t="shared" si="63"/>
        <v>641</v>
      </c>
      <c r="L608" s="6" t="s">
        <v>259</v>
      </c>
      <c r="M608" s="4" t="str">
        <f>+VLOOKUP(J608,data1!$A$2:$C$19,2,0)</f>
        <v>Chi phí công cụ, dụng cụ</v>
      </c>
      <c r="N608" s="6" t="s">
        <v>266</v>
      </c>
      <c r="O608" s="6" t="s">
        <v>215</v>
      </c>
      <c r="P608" s="6" t="b">
        <f t="shared" si="64"/>
        <v>0</v>
      </c>
      <c r="Q608" s="1">
        <v>4</v>
      </c>
      <c r="R608" s="4" t="str">
        <f>+VLOOKUP(M608,data1!$B$2:$C$19,2,0)</f>
        <v>CP03</v>
      </c>
      <c r="S608" s="8" t="s">
        <v>235</v>
      </c>
      <c r="T608" s="8" t="e">
        <f>VLOOKUP(L608,#REF!,3,0)</f>
        <v>#REF!</v>
      </c>
    </row>
    <row r="609" spans="1:20" ht="15.75" customHeight="1" x14ac:dyDescent="0.25">
      <c r="A609" s="66">
        <v>42735</v>
      </c>
      <c r="B609" s="67" t="s">
        <v>289</v>
      </c>
      <c r="C609" s="67" t="s">
        <v>133</v>
      </c>
      <c r="D609" s="68">
        <v>29448747</v>
      </c>
      <c r="E609" s="2">
        <v>0</v>
      </c>
      <c r="F609" s="12">
        <f t="shared" si="61"/>
        <v>29.448747000000001</v>
      </c>
      <c r="G609" s="8">
        <f t="shared" si="65"/>
        <v>12</v>
      </c>
      <c r="H609" s="8">
        <f t="shared" si="66"/>
        <v>2016</v>
      </c>
      <c r="I609" s="3" t="s">
        <v>132</v>
      </c>
      <c r="J609" s="6" t="str">
        <f t="shared" si="62"/>
        <v>6413</v>
      </c>
      <c r="K609" s="6" t="str">
        <f t="shared" si="63"/>
        <v>641</v>
      </c>
      <c r="L609" s="6" t="s">
        <v>256</v>
      </c>
      <c r="M609" s="4" t="str">
        <f>+VLOOKUP(J609,data1!$A$2:$C$19,2,0)</f>
        <v>Chi phí công cụ, dụng cụ</v>
      </c>
      <c r="N609" s="6" t="s">
        <v>263</v>
      </c>
      <c r="O609" s="6" t="s">
        <v>215</v>
      </c>
      <c r="P609" s="6" t="b">
        <f t="shared" si="64"/>
        <v>0</v>
      </c>
      <c r="Q609" s="1">
        <v>4</v>
      </c>
      <c r="R609" s="4" t="str">
        <f>+VLOOKUP(M609,data1!$B$2:$C$19,2,0)</f>
        <v>CP03</v>
      </c>
      <c r="S609" s="8" t="s">
        <v>235</v>
      </c>
      <c r="T609" s="8" t="e">
        <f>VLOOKUP(L609,#REF!,3,0)</f>
        <v>#REF!</v>
      </c>
    </row>
    <row r="610" spans="1:20" ht="15.75" customHeight="1" x14ac:dyDescent="0.25">
      <c r="A610" s="66">
        <v>42735</v>
      </c>
      <c r="B610" s="67" t="s">
        <v>290</v>
      </c>
      <c r="C610" s="67" t="s">
        <v>81</v>
      </c>
      <c r="D610" s="68">
        <v>28245228.75</v>
      </c>
      <c r="E610" s="2">
        <v>0</v>
      </c>
      <c r="F610" s="12">
        <f t="shared" si="61"/>
        <v>28.245228749999999</v>
      </c>
      <c r="G610" s="8">
        <f t="shared" si="65"/>
        <v>12</v>
      </c>
      <c r="H610" s="8">
        <f t="shared" si="66"/>
        <v>2016</v>
      </c>
      <c r="I610" s="3" t="s">
        <v>45</v>
      </c>
      <c r="J610" s="6" t="str">
        <f t="shared" si="62"/>
        <v>6413</v>
      </c>
      <c r="K610" s="6" t="str">
        <f t="shared" si="63"/>
        <v>641</v>
      </c>
      <c r="L610" s="6" t="s">
        <v>258</v>
      </c>
      <c r="M610" s="4" t="str">
        <f>+VLOOKUP(J610,data1!$A$2:$C$19,2,0)</f>
        <v>Chi phí công cụ, dụng cụ</v>
      </c>
      <c r="N610" s="6" t="s">
        <v>265</v>
      </c>
      <c r="O610" s="6" t="s">
        <v>215</v>
      </c>
      <c r="P610" s="6" t="b">
        <f t="shared" si="64"/>
        <v>0</v>
      </c>
      <c r="Q610" s="1">
        <v>4</v>
      </c>
      <c r="R610" s="4" t="str">
        <f>+VLOOKUP(M610,data1!$B$2:$C$19,2,0)</f>
        <v>CP03</v>
      </c>
      <c r="S610" s="8" t="s">
        <v>235</v>
      </c>
      <c r="T610" s="8" t="e">
        <f>VLOOKUP(L610,#REF!,3,0)</f>
        <v>#REF!</v>
      </c>
    </row>
    <row r="611" spans="1:20" ht="15.75" customHeight="1" x14ac:dyDescent="0.25">
      <c r="A611" s="66">
        <v>42735</v>
      </c>
      <c r="B611" s="67" t="s">
        <v>274</v>
      </c>
      <c r="C611" s="67" t="s">
        <v>31</v>
      </c>
      <c r="D611" s="68">
        <v>27654750</v>
      </c>
      <c r="E611" s="2">
        <v>0</v>
      </c>
      <c r="F611" s="12">
        <f t="shared" si="61"/>
        <v>27.65475</v>
      </c>
      <c r="G611" s="8">
        <f t="shared" si="65"/>
        <v>12</v>
      </c>
      <c r="H611" s="8">
        <f t="shared" si="66"/>
        <v>2016</v>
      </c>
      <c r="I611" s="3" t="s">
        <v>62</v>
      </c>
      <c r="J611" s="6" t="str">
        <f t="shared" si="62"/>
        <v>6419</v>
      </c>
      <c r="K611" s="6" t="str">
        <f t="shared" si="63"/>
        <v>641</v>
      </c>
      <c r="L611" s="6" t="s">
        <v>255</v>
      </c>
      <c r="M611" s="4" t="str">
        <f>+VLOOKUP(J611,data1!$A$2:$C$19,2,0)</f>
        <v>Chi Phí dịch vụ mua ngoài</v>
      </c>
      <c r="N611" s="6" t="s">
        <v>262</v>
      </c>
      <c r="O611" s="6" t="s">
        <v>215</v>
      </c>
      <c r="P611" s="6" t="b">
        <f t="shared" si="64"/>
        <v>0</v>
      </c>
      <c r="Q611" s="1">
        <v>4</v>
      </c>
      <c r="R611" s="4" t="str">
        <f>+VLOOKUP(M611,data1!$B$2:$C$19,2,0)</f>
        <v>CP09</v>
      </c>
      <c r="S611" s="8" t="s">
        <v>235</v>
      </c>
      <c r="T611" s="8" t="e">
        <f>VLOOKUP(L611,#REF!,3,0)</f>
        <v>#REF!</v>
      </c>
    </row>
    <row r="612" spans="1:20" ht="15.75" customHeight="1" x14ac:dyDescent="0.25">
      <c r="A612" s="66">
        <v>42735</v>
      </c>
      <c r="B612" s="67" t="s">
        <v>275</v>
      </c>
      <c r="C612" s="67" t="s">
        <v>36</v>
      </c>
      <c r="D612" s="68">
        <v>26080278.75</v>
      </c>
      <c r="E612" s="2">
        <v>0</v>
      </c>
      <c r="F612" s="12">
        <f t="shared" si="61"/>
        <v>26.080278750000002</v>
      </c>
      <c r="G612" s="8">
        <f t="shared" si="65"/>
        <v>12</v>
      </c>
      <c r="H612" s="8">
        <f t="shared" si="66"/>
        <v>2016</v>
      </c>
      <c r="I612" s="3" t="s">
        <v>19</v>
      </c>
      <c r="J612" s="6" t="str">
        <f t="shared" si="62"/>
        <v>6413</v>
      </c>
      <c r="K612" s="6" t="str">
        <f t="shared" si="63"/>
        <v>641</v>
      </c>
      <c r="L612" s="6" t="s">
        <v>254</v>
      </c>
      <c r="M612" s="4" t="str">
        <f>+VLOOKUP(J612,data1!$A$2:$C$19,2,0)</f>
        <v>Chi phí công cụ, dụng cụ</v>
      </c>
      <c r="N612" s="6" t="s">
        <v>261</v>
      </c>
      <c r="O612" s="6" t="s">
        <v>215</v>
      </c>
      <c r="P612" s="6" t="b">
        <f t="shared" si="64"/>
        <v>0</v>
      </c>
      <c r="Q612" s="1">
        <v>4</v>
      </c>
      <c r="R612" s="4" t="str">
        <f>+VLOOKUP(M612,data1!$B$2:$C$19,2,0)</f>
        <v>CP03</v>
      </c>
      <c r="S612" s="8" t="s">
        <v>235</v>
      </c>
      <c r="T612" s="8" t="e">
        <f>VLOOKUP(L612,#REF!,3,0)</f>
        <v>#REF!</v>
      </c>
    </row>
    <row r="613" spans="1:20" ht="25.5" customHeight="1" x14ac:dyDescent="0.25">
      <c r="A613" s="66">
        <v>42735</v>
      </c>
      <c r="B613" s="67" t="s">
        <v>291</v>
      </c>
      <c r="C613" s="67" t="s">
        <v>48</v>
      </c>
      <c r="D613" s="68">
        <v>21346875</v>
      </c>
      <c r="E613" s="2">
        <v>0</v>
      </c>
      <c r="F613" s="12">
        <f t="shared" si="61"/>
        <v>21.346875000000001</v>
      </c>
      <c r="G613" s="8">
        <f t="shared" si="65"/>
        <v>12</v>
      </c>
      <c r="H613" s="8">
        <f t="shared" si="66"/>
        <v>2016</v>
      </c>
      <c r="I613" s="3" t="s">
        <v>134</v>
      </c>
      <c r="J613" s="6" t="str">
        <f t="shared" si="62"/>
        <v>6415</v>
      </c>
      <c r="K613" s="6" t="str">
        <f t="shared" si="63"/>
        <v>641</v>
      </c>
      <c r="L613" s="6" t="s">
        <v>257</v>
      </c>
      <c r="M613" s="4" t="str">
        <f>+VLOOKUP(J613,data1!$A$2:$C$19,2,0)</f>
        <v>Chi phí Marketing</v>
      </c>
      <c r="N613" s="6" t="s">
        <v>264</v>
      </c>
      <c r="O613" s="6" t="s">
        <v>215</v>
      </c>
      <c r="P613" s="6" t="b">
        <f t="shared" si="64"/>
        <v>0</v>
      </c>
      <c r="Q613" s="1">
        <v>4</v>
      </c>
      <c r="R613" s="4" t="str">
        <f>+VLOOKUP(M613,data1!$B$2:$C$19,2,0)</f>
        <v>CP05</v>
      </c>
      <c r="S613" s="8" t="s">
        <v>235</v>
      </c>
      <c r="T613" s="8" t="e">
        <f>VLOOKUP(L613,#REF!,3,0)</f>
        <v>#REF!</v>
      </c>
    </row>
    <row r="614" spans="1:20" ht="15.75" customHeight="1" x14ac:dyDescent="0.25">
      <c r="A614" s="66">
        <v>42735</v>
      </c>
      <c r="B614" s="67" t="s">
        <v>274</v>
      </c>
      <c r="C614" s="67" t="s">
        <v>30</v>
      </c>
      <c r="D614" s="68">
        <v>21047400</v>
      </c>
      <c r="E614" s="2">
        <v>0</v>
      </c>
      <c r="F614" s="12">
        <f t="shared" si="61"/>
        <v>21.0474</v>
      </c>
      <c r="G614" s="8">
        <f t="shared" si="65"/>
        <v>12</v>
      </c>
      <c r="H614" s="8">
        <f t="shared" si="66"/>
        <v>2016</v>
      </c>
      <c r="I614" s="3" t="s">
        <v>62</v>
      </c>
      <c r="J614" s="6" t="str">
        <f t="shared" si="62"/>
        <v>6419</v>
      </c>
      <c r="K614" s="6" t="str">
        <f t="shared" si="63"/>
        <v>641</v>
      </c>
      <c r="L614" s="6" t="s">
        <v>255</v>
      </c>
      <c r="M614" s="4" t="str">
        <f>+VLOOKUP(J614,data1!$A$2:$C$19,2,0)</f>
        <v>Chi Phí dịch vụ mua ngoài</v>
      </c>
      <c r="N614" s="6" t="s">
        <v>262</v>
      </c>
      <c r="O614" s="6" t="s">
        <v>215</v>
      </c>
      <c r="P614" s="6" t="b">
        <f t="shared" si="64"/>
        <v>0</v>
      </c>
      <c r="Q614" s="1">
        <v>4</v>
      </c>
      <c r="R614" s="4" t="str">
        <f>+VLOOKUP(M614,data1!$B$2:$C$19,2,0)</f>
        <v>CP09</v>
      </c>
      <c r="S614" s="8" t="s">
        <v>235</v>
      </c>
      <c r="T614" s="8" t="e">
        <f>VLOOKUP(L614,#REF!,3,0)</f>
        <v>#REF!</v>
      </c>
    </row>
    <row r="615" spans="1:20" ht="15.75" customHeight="1" x14ac:dyDescent="0.25">
      <c r="A615" s="66">
        <v>42735</v>
      </c>
      <c r="B615" s="67" t="s">
        <v>292</v>
      </c>
      <c r="C615" s="67" t="s">
        <v>58</v>
      </c>
      <c r="D615" s="68">
        <v>20357781.75</v>
      </c>
      <c r="E615" s="2">
        <v>0</v>
      </c>
      <c r="F615" s="12">
        <f t="shared" si="61"/>
        <v>20.357781750000001</v>
      </c>
      <c r="G615" s="8">
        <f t="shared" si="65"/>
        <v>12</v>
      </c>
      <c r="H615" s="8">
        <f t="shared" si="66"/>
        <v>2016</v>
      </c>
      <c r="I615" s="3" t="s">
        <v>174</v>
      </c>
      <c r="J615" s="6" t="str">
        <f t="shared" si="62"/>
        <v>6412</v>
      </c>
      <c r="K615" s="6" t="str">
        <f t="shared" si="63"/>
        <v>641</v>
      </c>
      <c r="L615" s="6" t="s">
        <v>259</v>
      </c>
      <c r="M615" s="4" t="str">
        <f>+VLOOKUP(J615,data1!$A$2:$C$19,2,0)</f>
        <v>Chi phí nguyên vật liệu, bao bì</v>
      </c>
      <c r="N615" s="6" t="s">
        <v>266</v>
      </c>
      <c r="O615" s="6" t="s">
        <v>215</v>
      </c>
      <c r="P615" s="6" t="b">
        <f t="shared" si="64"/>
        <v>0</v>
      </c>
      <c r="Q615" s="1">
        <v>4</v>
      </c>
      <c r="R615" s="4" t="str">
        <f>+VLOOKUP(M615,data1!$B$2:$C$19,2,0)</f>
        <v>CP02</v>
      </c>
      <c r="S615" s="8" t="s">
        <v>235</v>
      </c>
      <c r="T615" s="8" t="e">
        <f>VLOOKUP(L615,#REF!,3,0)</f>
        <v>#REF!</v>
      </c>
    </row>
    <row r="616" spans="1:20" ht="15.75" customHeight="1" x14ac:dyDescent="0.25">
      <c r="A616" s="66">
        <v>42735</v>
      </c>
      <c r="B616" s="67" t="s">
        <v>289</v>
      </c>
      <c r="C616" s="67" t="s">
        <v>81</v>
      </c>
      <c r="D616" s="68">
        <v>17460686.25</v>
      </c>
      <c r="E616" s="2">
        <v>0</v>
      </c>
      <c r="F616" s="12">
        <f t="shared" si="61"/>
        <v>17.460686249999998</v>
      </c>
      <c r="G616" s="8">
        <f t="shared" si="65"/>
        <v>12</v>
      </c>
      <c r="H616" s="8">
        <f t="shared" si="66"/>
        <v>2016</v>
      </c>
      <c r="I616" s="3" t="s">
        <v>132</v>
      </c>
      <c r="J616" s="6" t="str">
        <f t="shared" si="62"/>
        <v>6413</v>
      </c>
      <c r="K616" s="6" t="str">
        <f t="shared" si="63"/>
        <v>641</v>
      </c>
      <c r="L616" s="6" t="s">
        <v>256</v>
      </c>
      <c r="M616" s="4" t="str">
        <f>+VLOOKUP(J616,data1!$A$2:$C$19,2,0)</f>
        <v>Chi phí công cụ, dụng cụ</v>
      </c>
      <c r="N616" s="6" t="s">
        <v>263</v>
      </c>
      <c r="O616" s="6" t="s">
        <v>215</v>
      </c>
      <c r="P616" s="6" t="b">
        <f t="shared" si="64"/>
        <v>0</v>
      </c>
      <c r="Q616" s="1">
        <v>4</v>
      </c>
      <c r="R616" s="4" t="str">
        <f>+VLOOKUP(M616,data1!$B$2:$C$19,2,0)</f>
        <v>CP03</v>
      </c>
      <c r="S616" s="8" t="s">
        <v>235</v>
      </c>
      <c r="T616" s="8" t="e">
        <f>VLOOKUP(L616,#REF!,3,0)</f>
        <v>#REF!</v>
      </c>
    </row>
    <row r="617" spans="1:20" ht="15.75" customHeight="1" x14ac:dyDescent="0.25">
      <c r="A617" s="66">
        <v>42735</v>
      </c>
      <c r="B617" s="67" t="s">
        <v>290</v>
      </c>
      <c r="C617" s="67" t="s">
        <v>135</v>
      </c>
      <c r="D617" s="68">
        <v>14040000</v>
      </c>
      <c r="E617" s="2">
        <v>0</v>
      </c>
      <c r="F617" s="12">
        <f t="shared" si="61"/>
        <v>14.04</v>
      </c>
      <c r="G617" s="8">
        <f t="shared" si="65"/>
        <v>12</v>
      </c>
      <c r="H617" s="8">
        <f t="shared" si="66"/>
        <v>2016</v>
      </c>
      <c r="I617" s="3" t="s">
        <v>45</v>
      </c>
      <c r="J617" s="6" t="str">
        <f t="shared" si="62"/>
        <v>6413</v>
      </c>
      <c r="K617" s="6" t="str">
        <f t="shared" si="63"/>
        <v>641</v>
      </c>
      <c r="L617" s="6" t="s">
        <v>258</v>
      </c>
      <c r="M617" s="4" t="str">
        <f>+VLOOKUP(J617,data1!$A$2:$C$19,2,0)</f>
        <v>Chi phí công cụ, dụng cụ</v>
      </c>
      <c r="N617" s="6" t="s">
        <v>265</v>
      </c>
      <c r="O617" s="6" t="s">
        <v>215</v>
      </c>
      <c r="P617" s="6" t="b">
        <f t="shared" si="64"/>
        <v>0</v>
      </c>
      <c r="Q617" s="1">
        <v>4</v>
      </c>
      <c r="R617" s="4" t="str">
        <f>+VLOOKUP(M617,data1!$B$2:$C$19,2,0)</f>
        <v>CP03</v>
      </c>
      <c r="S617" s="8" t="s">
        <v>235</v>
      </c>
      <c r="T617" s="8" t="e">
        <f>VLOOKUP(L617,#REF!,3,0)</f>
        <v>#REF!</v>
      </c>
    </row>
    <row r="618" spans="1:20" ht="15.75" customHeight="1" x14ac:dyDescent="0.25">
      <c r="A618" s="66">
        <v>42735</v>
      </c>
      <c r="B618" s="67" t="s">
        <v>293</v>
      </c>
      <c r="C618" s="67" t="s">
        <v>26</v>
      </c>
      <c r="D618" s="68">
        <v>13226564.25</v>
      </c>
      <c r="E618" s="2">
        <v>0</v>
      </c>
      <c r="F618" s="12">
        <f t="shared" si="61"/>
        <v>13.226564249999999</v>
      </c>
      <c r="G618" s="8">
        <f t="shared" si="65"/>
        <v>12</v>
      </c>
      <c r="H618" s="8">
        <f t="shared" si="66"/>
        <v>2016</v>
      </c>
      <c r="I618" s="3" t="s">
        <v>175</v>
      </c>
      <c r="J618" s="6" t="str">
        <f t="shared" si="62"/>
        <v>6412</v>
      </c>
      <c r="K618" s="6" t="str">
        <f t="shared" si="63"/>
        <v>641</v>
      </c>
      <c r="L618" s="6" t="s">
        <v>254</v>
      </c>
      <c r="M618" s="4" t="str">
        <f>+VLOOKUP(J618,data1!$A$2:$C$19,2,0)</f>
        <v>Chi phí nguyên vật liệu, bao bì</v>
      </c>
      <c r="N618" s="6" t="s">
        <v>261</v>
      </c>
      <c r="O618" s="6" t="s">
        <v>215</v>
      </c>
      <c r="P618" s="6" t="b">
        <f t="shared" si="64"/>
        <v>0</v>
      </c>
      <c r="Q618" s="1">
        <v>4</v>
      </c>
      <c r="R618" s="4" t="str">
        <f>+VLOOKUP(M618,data1!$B$2:$C$19,2,0)</f>
        <v>CP02</v>
      </c>
      <c r="S618" s="8" t="s">
        <v>235</v>
      </c>
      <c r="T618" s="8" t="e">
        <f>VLOOKUP(L618,#REF!,3,0)</f>
        <v>#REF!</v>
      </c>
    </row>
    <row r="619" spans="1:20" ht="15.75" customHeight="1" x14ac:dyDescent="0.25">
      <c r="A619" s="66">
        <v>42735</v>
      </c>
      <c r="B619" s="67" t="s">
        <v>277</v>
      </c>
      <c r="C619" s="67" t="s">
        <v>54</v>
      </c>
      <c r="D619" s="68">
        <v>13023000</v>
      </c>
      <c r="E619" s="2">
        <v>0</v>
      </c>
      <c r="F619" s="12">
        <f t="shared" si="61"/>
        <v>13.023</v>
      </c>
      <c r="G619" s="8">
        <f t="shared" si="65"/>
        <v>12</v>
      </c>
      <c r="H619" s="8">
        <f t="shared" si="66"/>
        <v>2016</v>
      </c>
      <c r="I619" s="3" t="s">
        <v>172</v>
      </c>
      <c r="J619" s="6" t="str">
        <f t="shared" si="62"/>
        <v>6416</v>
      </c>
      <c r="K619" s="6" t="str">
        <f t="shared" si="63"/>
        <v>641</v>
      </c>
      <c r="L619" s="6" t="s">
        <v>254</v>
      </c>
      <c r="M619" s="4" t="str">
        <f>+VLOOKUP(J619,data1!$A$2:$C$19,2,0)</f>
        <v>Chi phí điện, nước, điện thoại, Internet...</v>
      </c>
      <c r="N619" s="6" t="s">
        <v>261</v>
      </c>
      <c r="O619" s="6" t="s">
        <v>215</v>
      </c>
      <c r="P619" s="6" t="b">
        <f t="shared" si="64"/>
        <v>0</v>
      </c>
      <c r="Q619" s="1">
        <v>4</v>
      </c>
      <c r="R619" s="4" t="str">
        <f>+VLOOKUP(M619,data1!$B$2:$C$19,2,0)</f>
        <v>CP06</v>
      </c>
      <c r="S619" s="8" t="s">
        <v>235</v>
      </c>
      <c r="T619" s="8" t="e">
        <f>VLOOKUP(L619,#REF!,3,0)</f>
        <v>#REF!</v>
      </c>
    </row>
    <row r="620" spans="1:20" ht="15.75" customHeight="1" x14ac:dyDescent="0.25">
      <c r="A620" s="66">
        <v>42735</v>
      </c>
      <c r="B620" s="67" t="s">
        <v>288</v>
      </c>
      <c r="C620" s="67" t="s">
        <v>44</v>
      </c>
      <c r="D620" s="68">
        <v>11115947.25</v>
      </c>
      <c r="E620" s="2">
        <v>0</v>
      </c>
      <c r="F620" s="12">
        <f t="shared" si="61"/>
        <v>11.11594725</v>
      </c>
      <c r="G620" s="8">
        <f t="shared" si="65"/>
        <v>12</v>
      </c>
      <c r="H620" s="8">
        <f t="shared" si="66"/>
        <v>2016</v>
      </c>
      <c r="I620" s="3" t="s">
        <v>42</v>
      </c>
      <c r="J620" s="6" t="str">
        <f t="shared" si="62"/>
        <v>6413</v>
      </c>
      <c r="K620" s="6" t="str">
        <f t="shared" si="63"/>
        <v>641</v>
      </c>
      <c r="L620" s="6" t="s">
        <v>259</v>
      </c>
      <c r="M620" s="4" t="str">
        <f>+VLOOKUP(J620,data1!$A$2:$C$19,2,0)</f>
        <v>Chi phí công cụ, dụng cụ</v>
      </c>
      <c r="N620" s="6" t="s">
        <v>266</v>
      </c>
      <c r="O620" s="6" t="s">
        <v>215</v>
      </c>
      <c r="P620" s="6" t="b">
        <f t="shared" si="64"/>
        <v>0</v>
      </c>
      <c r="Q620" s="1">
        <v>4</v>
      </c>
      <c r="R620" s="4" t="str">
        <f>+VLOOKUP(M620,data1!$B$2:$C$19,2,0)</f>
        <v>CP03</v>
      </c>
      <c r="S620" s="8" t="s">
        <v>235</v>
      </c>
      <c r="T620" s="8" t="e">
        <f>VLOOKUP(L620,#REF!,3,0)</f>
        <v>#REF!</v>
      </c>
    </row>
    <row r="621" spans="1:20" ht="15.75" customHeight="1" x14ac:dyDescent="0.25">
      <c r="A621" s="66">
        <v>42735</v>
      </c>
      <c r="B621" s="67" t="s">
        <v>294</v>
      </c>
      <c r="C621" s="67" t="s">
        <v>31</v>
      </c>
      <c r="D621" s="68">
        <v>8662500</v>
      </c>
      <c r="E621" s="2">
        <v>0</v>
      </c>
      <c r="F621" s="12">
        <f t="shared" si="61"/>
        <v>8.6624999999999996</v>
      </c>
      <c r="G621" s="8">
        <f t="shared" si="65"/>
        <v>12</v>
      </c>
      <c r="H621" s="8">
        <f t="shared" si="66"/>
        <v>2016</v>
      </c>
      <c r="I621" s="3" t="s">
        <v>136</v>
      </c>
      <c r="J621" s="6" t="str">
        <f t="shared" si="62"/>
        <v>6418</v>
      </c>
      <c r="K621" s="6" t="str">
        <f t="shared" si="63"/>
        <v>641</v>
      </c>
      <c r="L621" s="6" t="s">
        <v>256</v>
      </c>
      <c r="M621" s="4" t="str">
        <f>+VLOOKUP(J621,data1!$A$2:$C$19,2,0)</f>
        <v>Chi phí vận chuyển</v>
      </c>
      <c r="N621" s="6" t="s">
        <v>263</v>
      </c>
      <c r="O621" s="6" t="s">
        <v>215</v>
      </c>
      <c r="P621" s="6" t="b">
        <f t="shared" si="64"/>
        <v>0</v>
      </c>
      <c r="Q621" s="1">
        <v>4</v>
      </c>
      <c r="R621" s="4" t="str">
        <f>+VLOOKUP(M621,data1!$B$2:$C$19,2,0)</f>
        <v>CP08</v>
      </c>
      <c r="S621" s="8" t="s">
        <v>235</v>
      </c>
      <c r="T621" s="8" t="e">
        <f>VLOOKUP(L621,#REF!,3,0)</f>
        <v>#REF!</v>
      </c>
    </row>
    <row r="622" spans="1:20" ht="15.75" customHeight="1" x14ac:dyDescent="0.25">
      <c r="A622" s="66">
        <v>42735</v>
      </c>
      <c r="B622" s="67" t="s">
        <v>286</v>
      </c>
      <c r="C622" s="67" t="s">
        <v>46</v>
      </c>
      <c r="D622" s="68">
        <v>8437500</v>
      </c>
      <c r="E622" s="2">
        <v>0</v>
      </c>
      <c r="F622" s="12">
        <f t="shared" si="61"/>
        <v>8.4375</v>
      </c>
      <c r="G622" s="8">
        <f t="shared" si="65"/>
        <v>12</v>
      </c>
      <c r="H622" s="8">
        <f t="shared" si="66"/>
        <v>2016</v>
      </c>
      <c r="I622" s="3" t="s">
        <v>131</v>
      </c>
      <c r="J622" s="6" t="str">
        <f t="shared" si="62"/>
        <v>6419</v>
      </c>
      <c r="K622" s="6" t="str">
        <f t="shared" si="63"/>
        <v>641</v>
      </c>
      <c r="L622" s="6" t="s">
        <v>258</v>
      </c>
      <c r="M622" s="4" t="str">
        <f>+VLOOKUP(J622,data1!$A$2:$C$19,2,0)</f>
        <v>Chi Phí dịch vụ mua ngoài</v>
      </c>
      <c r="N622" s="6" t="s">
        <v>265</v>
      </c>
      <c r="O622" s="6" t="s">
        <v>215</v>
      </c>
      <c r="P622" s="6" t="b">
        <f t="shared" si="64"/>
        <v>0</v>
      </c>
      <c r="Q622" s="1">
        <v>4</v>
      </c>
      <c r="R622" s="4" t="str">
        <f>+VLOOKUP(M622,data1!$B$2:$C$19,2,0)</f>
        <v>CP09</v>
      </c>
      <c r="S622" s="8" t="s">
        <v>235</v>
      </c>
      <c r="T622" s="8" t="e">
        <f>VLOOKUP(L622,#REF!,3,0)</f>
        <v>#REF!</v>
      </c>
    </row>
    <row r="623" spans="1:20" ht="25.5" customHeight="1" x14ac:dyDescent="0.25">
      <c r="A623" s="66">
        <v>42735</v>
      </c>
      <c r="B623" s="67" t="s">
        <v>295</v>
      </c>
      <c r="C623" s="67" t="s">
        <v>31</v>
      </c>
      <c r="D623" s="68">
        <v>8406000</v>
      </c>
      <c r="E623" s="2">
        <v>0</v>
      </c>
      <c r="F623" s="12">
        <f t="shared" si="61"/>
        <v>8.4060000000000006</v>
      </c>
      <c r="G623" s="8">
        <f t="shared" si="65"/>
        <v>12</v>
      </c>
      <c r="H623" s="8">
        <f t="shared" si="66"/>
        <v>2016</v>
      </c>
      <c r="I623" s="3" t="s">
        <v>137</v>
      </c>
      <c r="J623" s="6" t="str">
        <f t="shared" si="62"/>
        <v>6419</v>
      </c>
      <c r="K623" s="6" t="str">
        <f t="shared" si="63"/>
        <v>641</v>
      </c>
      <c r="L623" s="6" t="s">
        <v>260</v>
      </c>
      <c r="M623" s="4" t="str">
        <f>+VLOOKUP(J623,data1!$A$2:$C$19,2,0)</f>
        <v>Chi Phí dịch vụ mua ngoài</v>
      </c>
      <c r="N623" s="6" t="s">
        <v>267</v>
      </c>
      <c r="O623" s="6" t="s">
        <v>215</v>
      </c>
      <c r="P623" s="6" t="b">
        <f t="shared" si="64"/>
        <v>0</v>
      </c>
      <c r="Q623" s="1">
        <v>4</v>
      </c>
      <c r="R623" s="4" t="str">
        <f>+VLOOKUP(M623,data1!$B$2:$C$19,2,0)</f>
        <v>CP09</v>
      </c>
      <c r="S623" s="8" t="s">
        <v>235</v>
      </c>
      <c r="T623" s="8" t="e">
        <f>VLOOKUP(L623,#REF!,3,0)</f>
        <v>#REF!</v>
      </c>
    </row>
    <row r="624" spans="1:20" ht="15.75" customHeight="1" x14ac:dyDescent="0.25">
      <c r="A624" s="66">
        <v>42735</v>
      </c>
      <c r="B624" s="67" t="s">
        <v>290</v>
      </c>
      <c r="C624" s="67" t="s">
        <v>31</v>
      </c>
      <c r="D624" s="68">
        <v>5400000</v>
      </c>
      <c r="E624" s="2">
        <v>0</v>
      </c>
      <c r="F624" s="12">
        <f t="shared" si="61"/>
        <v>5.4</v>
      </c>
      <c r="G624" s="8">
        <f t="shared" si="65"/>
        <v>12</v>
      </c>
      <c r="H624" s="8">
        <f t="shared" si="66"/>
        <v>2016</v>
      </c>
      <c r="I624" s="3" t="s">
        <v>45</v>
      </c>
      <c r="J624" s="6" t="str">
        <f t="shared" si="62"/>
        <v>6413</v>
      </c>
      <c r="K624" s="6" t="str">
        <f t="shared" si="63"/>
        <v>641</v>
      </c>
      <c r="L624" s="6" t="s">
        <v>258</v>
      </c>
      <c r="M624" s="4" t="str">
        <f>+VLOOKUP(J624,data1!$A$2:$C$19,2,0)</f>
        <v>Chi phí công cụ, dụng cụ</v>
      </c>
      <c r="N624" s="6" t="s">
        <v>265</v>
      </c>
      <c r="O624" s="6" t="s">
        <v>215</v>
      </c>
      <c r="P624" s="6" t="b">
        <f t="shared" si="64"/>
        <v>0</v>
      </c>
      <c r="Q624" s="1">
        <v>4</v>
      </c>
      <c r="R624" s="4" t="str">
        <f>+VLOOKUP(M624,data1!$B$2:$C$19,2,0)</f>
        <v>CP03</v>
      </c>
      <c r="S624" s="8" t="s">
        <v>235</v>
      </c>
      <c r="T624" s="8" t="e">
        <f>VLOOKUP(L624,#REF!,3,0)</f>
        <v>#REF!</v>
      </c>
    </row>
    <row r="625" spans="1:20" ht="15.75" customHeight="1" x14ac:dyDescent="0.25">
      <c r="A625" s="66">
        <v>42735</v>
      </c>
      <c r="B625" s="67" t="s">
        <v>281</v>
      </c>
      <c r="C625" s="67" t="s">
        <v>49</v>
      </c>
      <c r="D625" s="68">
        <v>4687499.25</v>
      </c>
      <c r="E625" s="2">
        <v>0</v>
      </c>
      <c r="F625" s="12">
        <f t="shared" si="61"/>
        <v>4.6874992500000001</v>
      </c>
      <c r="G625" s="8">
        <f t="shared" si="65"/>
        <v>12</v>
      </c>
      <c r="H625" s="8">
        <f t="shared" si="66"/>
        <v>2016</v>
      </c>
      <c r="I625" s="3" t="s">
        <v>127</v>
      </c>
      <c r="J625" s="6" t="str">
        <f t="shared" si="62"/>
        <v>6419</v>
      </c>
      <c r="K625" s="6" t="str">
        <f t="shared" si="63"/>
        <v>641</v>
      </c>
      <c r="L625" s="6" t="s">
        <v>257</v>
      </c>
      <c r="M625" s="4" t="str">
        <f>+VLOOKUP(J625,data1!$A$2:$C$19,2,0)</f>
        <v>Chi Phí dịch vụ mua ngoài</v>
      </c>
      <c r="N625" s="6" t="s">
        <v>264</v>
      </c>
      <c r="O625" s="6" t="s">
        <v>215</v>
      </c>
      <c r="P625" s="6" t="b">
        <f t="shared" si="64"/>
        <v>0</v>
      </c>
      <c r="Q625" s="1">
        <v>4</v>
      </c>
      <c r="R625" s="4" t="str">
        <f>+VLOOKUP(M625,data1!$B$2:$C$19,2,0)</f>
        <v>CP09</v>
      </c>
      <c r="S625" s="8" t="s">
        <v>235</v>
      </c>
      <c r="T625" s="8" t="e">
        <f>VLOOKUP(L625,#REF!,3,0)</f>
        <v>#REF!</v>
      </c>
    </row>
    <row r="626" spans="1:20" ht="15.75" customHeight="1" x14ac:dyDescent="0.25">
      <c r="A626" s="66">
        <v>42735</v>
      </c>
      <c r="B626" s="67" t="s">
        <v>276</v>
      </c>
      <c r="C626" s="67" t="s">
        <v>55</v>
      </c>
      <c r="D626" s="68">
        <v>4578750</v>
      </c>
      <c r="E626" s="2">
        <v>0</v>
      </c>
      <c r="F626" s="12">
        <f t="shared" si="61"/>
        <v>4.5787500000000003</v>
      </c>
      <c r="G626" s="8">
        <f t="shared" ref="G626:G643" si="67">MONTH(A626)</f>
        <v>12</v>
      </c>
      <c r="H626" s="8">
        <f t="shared" ref="H626:H643" si="68">YEAR(A626)</f>
        <v>2016</v>
      </c>
      <c r="I626" s="3" t="s">
        <v>61</v>
      </c>
      <c r="J626" s="6" t="str">
        <f t="shared" si="62"/>
        <v>6419</v>
      </c>
      <c r="K626" s="6" t="str">
        <f t="shared" si="63"/>
        <v>641</v>
      </c>
      <c r="L626" s="6" t="s">
        <v>254</v>
      </c>
      <c r="M626" s="4" t="str">
        <f>+VLOOKUP(J626,data1!$A$2:$C$19,2,0)</f>
        <v>Chi Phí dịch vụ mua ngoài</v>
      </c>
      <c r="N626" s="6" t="s">
        <v>261</v>
      </c>
      <c r="O626" s="6" t="s">
        <v>215</v>
      </c>
      <c r="P626" s="6" t="b">
        <f t="shared" si="64"/>
        <v>0</v>
      </c>
      <c r="Q626" s="1">
        <v>4</v>
      </c>
      <c r="R626" s="4" t="str">
        <f>+VLOOKUP(M626,data1!$B$2:$C$19,2,0)</f>
        <v>CP09</v>
      </c>
      <c r="S626" s="8" t="s">
        <v>235</v>
      </c>
      <c r="T626" s="8" t="e">
        <f>VLOOKUP(L626,#REF!,3,0)</f>
        <v>#REF!</v>
      </c>
    </row>
    <row r="627" spans="1:20" ht="15.75" customHeight="1" x14ac:dyDescent="0.25">
      <c r="A627" s="66">
        <v>42735</v>
      </c>
      <c r="B627" s="67" t="s">
        <v>271</v>
      </c>
      <c r="C627" s="67" t="s">
        <v>31</v>
      </c>
      <c r="D627" s="68">
        <v>4500000</v>
      </c>
      <c r="E627" s="2">
        <v>0</v>
      </c>
      <c r="F627" s="12">
        <f t="shared" si="61"/>
        <v>4.5</v>
      </c>
      <c r="G627" s="8">
        <f t="shared" si="67"/>
        <v>12</v>
      </c>
      <c r="H627" s="8">
        <f t="shared" si="68"/>
        <v>2016</v>
      </c>
      <c r="I627" s="3" t="s">
        <v>17</v>
      </c>
      <c r="J627" s="6" t="str">
        <f t="shared" si="62"/>
        <v>6411</v>
      </c>
      <c r="K627" s="6" t="str">
        <f t="shared" si="63"/>
        <v>641</v>
      </c>
      <c r="L627" s="6" t="s">
        <v>255</v>
      </c>
      <c r="M627" s="4" t="str">
        <f>+VLOOKUP(J627,data1!$A$2:$C$19,2,0)</f>
        <v>Lương và thưởng</v>
      </c>
      <c r="N627" s="6" t="s">
        <v>262</v>
      </c>
      <c r="O627" s="6" t="s">
        <v>215</v>
      </c>
      <c r="P627" s="6" t="b">
        <f t="shared" si="64"/>
        <v>0</v>
      </c>
      <c r="Q627" s="1">
        <v>4</v>
      </c>
      <c r="R627" s="4" t="str">
        <f>+VLOOKUP(M627,data1!$B$2:$C$19,2,0)</f>
        <v>CP01</v>
      </c>
      <c r="S627" s="8" t="s">
        <v>235</v>
      </c>
      <c r="T627" s="8" t="e">
        <f>VLOOKUP(L627,#REF!,3,0)</f>
        <v>#REF!</v>
      </c>
    </row>
    <row r="628" spans="1:20" ht="25.5" customHeight="1" x14ac:dyDescent="0.25">
      <c r="A628" s="66">
        <v>42735</v>
      </c>
      <c r="B628" s="67" t="s">
        <v>283</v>
      </c>
      <c r="C628" s="67" t="s">
        <v>31</v>
      </c>
      <c r="D628" s="68">
        <v>4387500</v>
      </c>
      <c r="E628" s="2">
        <v>0</v>
      </c>
      <c r="F628" s="12">
        <f t="shared" si="61"/>
        <v>4.3875000000000002</v>
      </c>
      <c r="G628" s="8">
        <f t="shared" si="67"/>
        <v>12</v>
      </c>
      <c r="H628" s="8">
        <f t="shared" si="68"/>
        <v>2016</v>
      </c>
      <c r="I628" s="3" t="s">
        <v>128</v>
      </c>
      <c r="J628" s="6" t="str">
        <f t="shared" si="62"/>
        <v>6411</v>
      </c>
      <c r="K628" s="6" t="str">
        <f t="shared" si="63"/>
        <v>641</v>
      </c>
      <c r="L628" s="6" t="s">
        <v>256</v>
      </c>
      <c r="M628" s="4" t="str">
        <f>+VLOOKUP(J628,data1!$A$2:$C$19,2,0)</f>
        <v>Lương và thưởng</v>
      </c>
      <c r="N628" s="6" t="s">
        <v>263</v>
      </c>
      <c r="O628" s="6" t="s">
        <v>215</v>
      </c>
      <c r="P628" s="6" t="b">
        <f t="shared" si="64"/>
        <v>0</v>
      </c>
      <c r="Q628" s="1">
        <v>4</v>
      </c>
      <c r="R628" s="4" t="str">
        <f>+VLOOKUP(M628,data1!$B$2:$C$19,2,0)</f>
        <v>CP01</v>
      </c>
      <c r="S628" s="8" t="s">
        <v>235</v>
      </c>
      <c r="T628" s="8" t="e">
        <f>VLOOKUP(L628,#REF!,3,0)</f>
        <v>#REF!</v>
      </c>
    </row>
    <row r="629" spans="1:20" ht="15.75" customHeight="1" x14ac:dyDescent="0.25">
      <c r="A629" s="66">
        <v>42735</v>
      </c>
      <c r="B629" s="67" t="s">
        <v>275</v>
      </c>
      <c r="C629" s="67" t="s">
        <v>33</v>
      </c>
      <c r="D629" s="68">
        <v>3960000</v>
      </c>
      <c r="E629" s="2">
        <v>0</v>
      </c>
      <c r="F629" s="12">
        <f t="shared" si="61"/>
        <v>3.96</v>
      </c>
      <c r="G629" s="8">
        <f t="shared" si="67"/>
        <v>12</v>
      </c>
      <c r="H629" s="8">
        <f t="shared" si="68"/>
        <v>2016</v>
      </c>
      <c r="I629" s="3" t="s">
        <v>19</v>
      </c>
      <c r="J629" s="6" t="str">
        <f t="shared" si="62"/>
        <v>6413</v>
      </c>
      <c r="K629" s="6" t="str">
        <f t="shared" si="63"/>
        <v>641</v>
      </c>
      <c r="L629" s="6" t="s">
        <v>254</v>
      </c>
      <c r="M629" s="4" t="str">
        <f>+VLOOKUP(J629,data1!$A$2:$C$19,2,0)</f>
        <v>Chi phí công cụ, dụng cụ</v>
      </c>
      <c r="N629" s="6" t="s">
        <v>261</v>
      </c>
      <c r="O629" s="6" t="s">
        <v>215</v>
      </c>
      <c r="P629" s="6" t="b">
        <f t="shared" si="64"/>
        <v>0</v>
      </c>
      <c r="Q629" s="1">
        <v>4</v>
      </c>
      <c r="R629" s="4" t="str">
        <f>+VLOOKUP(M629,data1!$B$2:$C$19,2,0)</f>
        <v>CP03</v>
      </c>
      <c r="S629" s="8" t="s">
        <v>235</v>
      </c>
      <c r="T629" s="8" t="e">
        <f>VLOOKUP(L629,#REF!,3,0)</f>
        <v>#REF!</v>
      </c>
    </row>
    <row r="630" spans="1:20" ht="15.75" customHeight="1" x14ac:dyDescent="0.25">
      <c r="A630" s="66">
        <v>42735</v>
      </c>
      <c r="B630" s="67" t="s">
        <v>276</v>
      </c>
      <c r="C630" s="67" t="s">
        <v>54</v>
      </c>
      <c r="D630" s="68">
        <v>3849750</v>
      </c>
      <c r="E630" s="2">
        <v>0</v>
      </c>
      <c r="F630" s="12">
        <f t="shared" si="61"/>
        <v>3.8497499999999998</v>
      </c>
      <c r="G630" s="8">
        <f t="shared" si="67"/>
        <v>12</v>
      </c>
      <c r="H630" s="8">
        <f t="shared" si="68"/>
        <v>2016</v>
      </c>
      <c r="I630" s="3" t="s">
        <v>61</v>
      </c>
      <c r="J630" s="6" t="str">
        <f t="shared" si="62"/>
        <v>6419</v>
      </c>
      <c r="K630" s="6" t="str">
        <f t="shared" si="63"/>
        <v>641</v>
      </c>
      <c r="L630" s="6" t="s">
        <v>254</v>
      </c>
      <c r="M630" s="4" t="str">
        <f>+VLOOKUP(J630,data1!$A$2:$C$19,2,0)</f>
        <v>Chi Phí dịch vụ mua ngoài</v>
      </c>
      <c r="N630" s="6" t="s">
        <v>261</v>
      </c>
      <c r="O630" s="6" t="s">
        <v>215</v>
      </c>
      <c r="P630" s="6" t="b">
        <f t="shared" si="64"/>
        <v>0</v>
      </c>
      <c r="Q630" s="1">
        <v>4</v>
      </c>
      <c r="R630" s="4" t="str">
        <f>+VLOOKUP(M630,data1!$B$2:$C$19,2,0)</f>
        <v>CP09</v>
      </c>
      <c r="S630" s="8" t="s">
        <v>235</v>
      </c>
      <c r="T630" s="8" t="e">
        <f>VLOOKUP(L630,#REF!,3,0)</f>
        <v>#REF!</v>
      </c>
    </row>
    <row r="631" spans="1:20" ht="15.75" customHeight="1" x14ac:dyDescent="0.25">
      <c r="A631" s="66">
        <v>42735</v>
      </c>
      <c r="B631" s="67" t="s">
        <v>284</v>
      </c>
      <c r="C631" s="67" t="s">
        <v>31</v>
      </c>
      <c r="D631" s="68">
        <v>3712500</v>
      </c>
      <c r="E631" s="2">
        <v>0</v>
      </c>
      <c r="F631" s="12">
        <f t="shared" si="61"/>
        <v>3.7124999999999999</v>
      </c>
      <c r="G631" s="8">
        <f t="shared" si="67"/>
        <v>12</v>
      </c>
      <c r="H631" s="8">
        <f t="shared" si="68"/>
        <v>2016</v>
      </c>
      <c r="I631" s="3" t="s">
        <v>130</v>
      </c>
      <c r="J631" s="6" t="str">
        <f t="shared" si="62"/>
        <v>6411</v>
      </c>
      <c r="K631" s="6" t="str">
        <f t="shared" si="63"/>
        <v>641</v>
      </c>
      <c r="L631" s="6" t="s">
        <v>257</v>
      </c>
      <c r="M631" s="4" t="str">
        <f>+VLOOKUP(J631,data1!$A$2:$C$19,2,0)</f>
        <v>Lương và thưởng</v>
      </c>
      <c r="N631" s="6" t="s">
        <v>264</v>
      </c>
      <c r="O631" s="6" t="s">
        <v>215</v>
      </c>
      <c r="P631" s="6" t="b">
        <f t="shared" si="64"/>
        <v>0</v>
      </c>
      <c r="Q631" s="1">
        <v>4</v>
      </c>
      <c r="R631" s="4" t="str">
        <f>+VLOOKUP(M631,data1!$B$2:$C$19,2,0)</f>
        <v>CP01</v>
      </c>
      <c r="S631" s="8" t="s">
        <v>235</v>
      </c>
      <c r="T631" s="8" t="e">
        <f>VLOOKUP(L631,#REF!,3,0)</f>
        <v>#REF!</v>
      </c>
    </row>
    <row r="632" spans="1:20" ht="15.75" customHeight="1" x14ac:dyDescent="0.25">
      <c r="A632" s="66">
        <v>42735</v>
      </c>
      <c r="B632" s="67" t="s">
        <v>269</v>
      </c>
      <c r="C632" s="67" t="s">
        <v>73</v>
      </c>
      <c r="D632" s="68">
        <v>3707550</v>
      </c>
      <c r="E632" s="2">
        <v>0</v>
      </c>
      <c r="F632" s="12">
        <f t="shared" si="61"/>
        <v>3.7075499999999999</v>
      </c>
      <c r="G632" s="8">
        <f t="shared" si="67"/>
        <v>12</v>
      </c>
      <c r="H632" s="8">
        <f t="shared" si="68"/>
        <v>2016</v>
      </c>
      <c r="I632" s="3" t="s">
        <v>11</v>
      </c>
      <c r="J632" s="6" t="str">
        <f t="shared" si="62"/>
        <v>6411</v>
      </c>
      <c r="K632" s="6" t="str">
        <f t="shared" si="63"/>
        <v>641</v>
      </c>
      <c r="L632" s="6" t="s">
        <v>254</v>
      </c>
      <c r="M632" s="4" t="str">
        <f>+VLOOKUP(J632,data1!$A$2:$C$19,2,0)</f>
        <v>Lương và thưởng</v>
      </c>
      <c r="N632" s="6" t="s">
        <v>261</v>
      </c>
      <c r="O632" s="6" t="s">
        <v>215</v>
      </c>
      <c r="P632" s="6" t="b">
        <f t="shared" si="64"/>
        <v>0</v>
      </c>
      <c r="Q632" s="1">
        <v>4</v>
      </c>
      <c r="R632" s="4" t="str">
        <f>+VLOOKUP(M632,data1!$B$2:$C$19,2,0)</f>
        <v>CP01</v>
      </c>
      <c r="S632" s="8" t="s">
        <v>235</v>
      </c>
      <c r="T632" s="8" t="e">
        <f>VLOOKUP(L632,#REF!,3,0)</f>
        <v>#REF!</v>
      </c>
    </row>
    <row r="633" spans="1:20" ht="15.75" customHeight="1" x14ac:dyDescent="0.25">
      <c r="A633" s="66">
        <v>42735</v>
      </c>
      <c r="B633" s="67" t="s">
        <v>296</v>
      </c>
      <c r="C633" s="67" t="s">
        <v>31</v>
      </c>
      <c r="D633" s="68">
        <v>3600000</v>
      </c>
      <c r="E633" s="2">
        <v>0</v>
      </c>
      <c r="F633" s="12">
        <f t="shared" si="61"/>
        <v>3.6</v>
      </c>
      <c r="G633" s="8">
        <f t="shared" si="67"/>
        <v>12</v>
      </c>
      <c r="H633" s="8">
        <f t="shared" si="68"/>
        <v>2016</v>
      </c>
      <c r="I633" s="3" t="s">
        <v>138</v>
      </c>
      <c r="J633" s="6" t="str">
        <f t="shared" si="62"/>
        <v>6418</v>
      </c>
      <c r="K633" s="6" t="str">
        <f t="shared" si="63"/>
        <v>641</v>
      </c>
      <c r="L633" s="6" t="s">
        <v>257</v>
      </c>
      <c r="M633" s="4" t="str">
        <f>+VLOOKUP(J633,data1!$A$2:$C$19,2,0)</f>
        <v>Chi phí vận chuyển</v>
      </c>
      <c r="N633" s="6" t="s">
        <v>264</v>
      </c>
      <c r="O633" s="6" t="s">
        <v>215</v>
      </c>
      <c r="P633" s="6" t="b">
        <f t="shared" si="64"/>
        <v>0</v>
      </c>
      <c r="Q633" s="1">
        <v>4</v>
      </c>
      <c r="R633" s="4" t="str">
        <f>+VLOOKUP(M633,data1!$B$2:$C$19,2,0)</f>
        <v>CP08</v>
      </c>
      <c r="S633" s="8" t="s">
        <v>235</v>
      </c>
      <c r="T633" s="8" t="e">
        <f>VLOOKUP(L633,#REF!,3,0)</f>
        <v>#REF!</v>
      </c>
    </row>
    <row r="634" spans="1:20" ht="15.75" customHeight="1" x14ac:dyDescent="0.25">
      <c r="A634" s="66">
        <v>42735</v>
      </c>
      <c r="B634" s="67" t="s">
        <v>290</v>
      </c>
      <c r="C634" s="67" t="s">
        <v>46</v>
      </c>
      <c r="D634" s="68">
        <v>2531250</v>
      </c>
      <c r="E634" s="2">
        <v>0</v>
      </c>
      <c r="F634" s="12">
        <f t="shared" si="61"/>
        <v>2.53125</v>
      </c>
      <c r="G634" s="8">
        <f t="shared" si="67"/>
        <v>12</v>
      </c>
      <c r="H634" s="8">
        <f t="shared" si="68"/>
        <v>2016</v>
      </c>
      <c r="I634" s="3" t="s">
        <v>45</v>
      </c>
      <c r="J634" s="6" t="str">
        <f t="shared" si="62"/>
        <v>6413</v>
      </c>
      <c r="K634" s="6" t="str">
        <f t="shared" si="63"/>
        <v>641</v>
      </c>
      <c r="L634" s="6" t="s">
        <v>258</v>
      </c>
      <c r="M634" s="4" t="str">
        <f>+VLOOKUP(J634,data1!$A$2:$C$19,2,0)</f>
        <v>Chi phí công cụ, dụng cụ</v>
      </c>
      <c r="N634" s="6" t="s">
        <v>265</v>
      </c>
      <c r="O634" s="6" t="s">
        <v>215</v>
      </c>
      <c r="P634" s="6" t="b">
        <f t="shared" si="64"/>
        <v>0</v>
      </c>
      <c r="Q634" s="1">
        <v>4</v>
      </c>
      <c r="R634" s="4" t="str">
        <f>+VLOOKUP(M634,data1!$B$2:$C$19,2,0)</f>
        <v>CP03</v>
      </c>
      <c r="S634" s="8" t="s">
        <v>235</v>
      </c>
      <c r="T634" s="8" t="e">
        <f>VLOOKUP(L634,#REF!,3,0)</f>
        <v>#REF!</v>
      </c>
    </row>
    <row r="635" spans="1:20" ht="15.75" customHeight="1" x14ac:dyDescent="0.25">
      <c r="A635" s="66">
        <v>42735</v>
      </c>
      <c r="B635" s="67" t="s">
        <v>276</v>
      </c>
      <c r="C635" s="67" t="s">
        <v>68</v>
      </c>
      <c r="D635" s="68">
        <v>2520999</v>
      </c>
      <c r="E635" s="2">
        <v>0</v>
      </c>
      <c r="F635" s="12">
        <f t="shared" si="61"/>
        <v>2.5209990000000002</v>
      </c>
      <c r="G635" s="8">
        <f t="shared" si="67"/>
        <v>12</v>
      </c>
      <c r="H635" s="8">
        <f t="shared" si="68"/>
        <v>2016</v>
      </c>
      <c r="I635" s="3" t="s">
        <v>61</v>
      </c>
      <c r="J635" s="6" t="str">
        <f t="shared" si="62"/>
        <v>6419</v>
      </c>
      <c r="K635" s="6" t="str">
        <f t="shared" si="63"/>
        <v>641</v>
      </c>
      <c r="L635" s="6" t="s">
        <v>254</v>
      </c>
      <c r="M635" s="4" t="str">
        <f>+VLOOKUP(J635,data1!$A$2:$C$19,2,0)</f>
        <v>Chi Phí dịch vụ mua ngoài</v>
      </c>
      <c r="N635" s="6" t="s">
        <v>261</v>
      </c>
      <c r="O635" s="6" t="s">
        <v>215</v>
      </c>
      <c r="P635" s="6" t="b">
        <f t="shared" si="64"/>
        <v>0</v>
      </c>
      <c r="Q635" s="1">
        <v>4</v>
      </c>
      <c r="R635" s="4" t="str">
        <f>+VLOOKUP(M635,data1!$B$2:$C$19,2,0)</f>
        <v>CP09</v>
      </c>
      <c r="S635" s="8" t="s">
        <v>235</v>
      </c>
      <c r="T635" s="8" t="e">
        <f>VLOOKUP(L635,#REF!,3,0)</f>
        <v>#REF!</v>
      </c>
    </row>
    <row r="636" spans="1:20" ht="15.75" customHeight="1" x14ac:dyDescent="0.25">
      <c r="A636" s="66">
        <v>42735</v>
      </c>
      <c r="B636" s="67" t="s">
        <v>289</v>
      </c>
      <c r="C636" s="67" t="s">
        <v>139</v>
      </c>
      <c r="D636" s="68">
        <v>2484375.75</v>
      </c>
      <c r="E636" s="2">
        <v>0</v>
      </c>
      <c r="F636" s="12">
        <f t="shared" si="61"/>
        <v>2.4843757499999999</v>
      </c>
      <c r="G636" s="8">
        <f t="shared" si="67"/>
        <v>12</v>
      </c>
      <c r="H636" s="8">
        <f t="shared" si="68"/>
        <v>2016</v>
      </c>
      <c r="I636" s="3" t="s">
        <v>132</v>
      </c>
      <c r="J636" s="6" t="str">
        <f t="shared" si="62"/>
        <v>6413</v>
      </c>
      <c r="K636" s="6" t="str">
        <f t="shared" si="63"/>
        <v>641</v>
      </c>
      <c r="L636" s="6" t="s">
        <v>256</v>
      </c>
      <c r="M636" s="4" t="str">
        <f>+VLOOKUP(J636,data1!$A$2:$C$19,2,0)</f>
        <v>Chi phí công cụ, dụng cụ</v>
      </c>
      <c r="N636" s="6" t="s">
        <v>263</v>
      </c>
      <c r="O636" s="6" t="s">
        <v>215</v>
      </c>
      <c r="P636" s="6" t="b">
        <f t="shared" si="64"/>
        <v>0</v>
      </c>
      <c r="Q636" s="1">
        <v>4</v>
      </c>
      <c r="R636" s="4" t="str">
        <f>+VLOOKUP(M636,data1!$B$2:$C$19,2,0)</f>
        <v>CP03</v>
      </c>
      <c r="S636" s="8" t="s">
        <v>235</v>
      </c>
      <c r="T636" s="8" t="e">
        <f>VLOOKUP(L636,#REF!,3,0)</f>
        <v>#REF!</v>
      </c>
    </row>
    <row r="637" spans="1:20" ht="15.75" customHeight="1" x14ac:dyDescent="0.25">
      <c r="A637" s="66">
        <v>42735</v>
      </c>
      <c r="B637" s="67" t="s">
        <v>279</v>
      </c>
      <c r="C637" s="67" t="s">
        <v>31</v>
      </c>
      <c r="D637" s="68">
        <v>1968750</v>
      </c>
      <c r="E637" s="2">
        <v>0</v>
      </c>
      <c r="F637" s="12">
        <f t="shared" si="61"/>
        <v>1.96875</v>
      </c>
      <c r="G637" s="8">
        <f t="shared" si="67"/>
        <v>12</v>
      </c>
      <c r="H637" s="8">
        <f t="shared" si="68"/>
        <v>2016</v>
      </c>
      <c r="I637" s="3" t="s">
        <v>18</v>
      </c>
      <c r="J637" s="6" t="str">
        <f t="shared" si="62"/>
        <v>6412</v>
      </c>
      <c r="K637" s="6" t="str">
        <f t="shared" si="63"/>
        <v>641</v>
      </c>
      <c r="L637" s="6" t="s">
        <v>255</v>
      </c>
      <c r="M637" s="4" t="str">
        <f>+VLOOKUP(J637,data1!$A$2:$C$19,2,0)</f>
        <v>Chi phí nguyên vật liệu, bao bì</v>
      </c>
      <c r="N637" s="6" t="s">
        <v>262</v>
      </c>
      <c r="O637" s="6" t="s">
        <v>215</v>
      </c>
      <c r="P637" s="6" t="b">
        <f t="shared" si="64"/>
        <v>0</v>
      </c>
      <c r="Q637" s="1">
        <v>4</v>
      </c>
      <c r="R637" s="4" t="str">
        <f>+VLOOKUP(M637,data1!$B$2:$C$19,2,0)</f>
        <v>CP02</v>
      </c>
      <c r="S637" s="8" t="s">
        <v>235</v>
      </c>
      <c r="T637" s="8" t="e">
        <f>VLOOKUP(L637,#REF!,3,0)</f>
        <v>#REF!</v>
      </c>
    </row>
    <row r="638" spans="1:20" ht="15.75" customHeight="1" x14ac:dyDescent="0.25">
      <c r="A638" s="66">
        <v>42735</v>
      </c>
      <c r="B638" s="67" t="s">
        <v>277</v>
      </c>
      <c r="C638" s="67" t="s">
        <v>33</v>
      </c>
      <c r="D638" s="68">
        <v>1890000</v>
      </c>
      <c r="E638" s="2">
        <v>0</v>
      </c>
      <c r="F638" s="12">
        <f t="shared" si="61"/>
        <v>1.89</v>
      </c>
      <c r="G638" s="8">
        <f t="shared" si="67"/>
        <v>12</v>
      </c>
      <c r="H638" s="8">
        <f t="shared" si="68"/>
        <v>2016</v>
      </c>
      <c r="I638" s="3" t="s">
        <v>172</v>
      </c>
      <c r="J638" s="6" t="str">
        <f t="shared" si="62"/>
        <v>6416</v>
      </c>
      <c r="K638" s="6" t="str">
        <f t="shared" si="63"/>
        <v>641</v>
      </c>
      <c r="L638" s="6" t="s">
        <v>254</v>
      </c>
      <c r="M638" s="4" t="str">
        <f>+VLOOKUP(J638,data1!$A$2:$C$19,2,0)</f>
        <v>Chi phí điện, nước, điện thoại, Internet...</v>
      </c>
      <c r="N638" s="6" t="s">
        <v>261</v>
      </c>
      <c r="O638" s="6" t="s">
        <v>215</v>
      </c>
      <c r="P638" s="6" t="b">
        <f t="shared" si="64"/>
        <v>0</v>
      </c>
      <c r="Q638" s="1">
        <v>4</v>
      </c>
      <c r="R638" s="4" t="str">
        <f>+VLOOKUP(M638,data1!$B$2:$C$19,2,0)</f>
        <v>CP06</v>
      </c>
      <c r="S638" s="8" t="s">
        <v>235</v>
      </c>
      <c r="T638" s="8" t="e">
        <f>VLOOKUP(L638,#REF!,3,0)</f>
        <v>#REF!</v>
      </c>
    </row>
    <row r="639" spans="1:20" ht="15.75" customHeight="1" x14ac:dyDescent="0.25">
      <c r="A639" s="66">
        <v>42735</v>
      </c>
      <c r="B639" s="67" t="s">
        <v>289</v>
      </c>
      <c r="C639" s="67" t="s">
        <v>31</v>
      </c>
      <c r="D639" s="68">
        <v>1800000</v>
      </c>
      <c r="E639" s="2">
        <v>0</v>
      </c>
      <c r="F639" s="12">
        <f t="shared" si="61"/>
        <v>1.8</v>
      </c>
      <c r="G639" s="8">
        <f t="shared" si="67"/>
        <v>12</v>
      </c>
      <c r="H639" s="8">
        <f t="shared" si="68"/>
        <v>2016</v>
      </c>
      <c r="I639" s="3" t="s">
        <v>132</v>
      </c>
      <c r="J639" s="6" t="str">
        <f t="shared" si="62"/>
        <v>6413</v>
      </c>
      <c r="K639" s="6" t="str">
        <f t="shared" si="63"/>
        <v>641</v>
      </c>
      <c r="L639" s="6" t="s">
        <v>256</v>
      </c>
      <c r="M639" s="4" t="str">
        <f>+VLOOKUP(J639,data1!$A$2:$C$19,2,0)</f>
        <v>Chi phí công cụ, dụng cụ</v>
      </c>
      <c r="N639" s="6" t="s">
        <v>263</v>
      </c>
      <c r="O639" s="6" t="s">
        <v>215</v>
      </c>
      <c r="P639" s="6" t="b">
        <f t="shared" si="64"/>
        <v>0</v>
      </c>
      <c r="Q639" s="1">
        <v>4</v>
      </c>
      <c r="R639" s="4" t="str">
        <f>+VLOOKUP(M639,data1!$B$2:$C$19,2,0)</f>
        <v>CP03</v>
      </c>
      <c r="S639" s="8" t="s">
        <v>235</v>
      </c>
      <c r="T639" s="8" t="e">
        <f>VLOOKUP(L639,#REF!,3,0)</f>
        <v>#REF!</v>
      </c>
    </row>
    <row r="640" spans="1:20" ht="15.75" customHeight="1" x14ac:dyDescent="0.25">
      <c r="A640" s="66">
        <v>42735</v>
      </c>
      <c r="B640" s="67" t="s">
        <v>285</v>
      </c>
      <c r="C640" s="67" t="s">
        <v>31</v>
      </c>
      <c r="D640" s="68">
        <v>1800000</v>
      </c>
      <c r="E640" s="2">
        <v>0</v>
      </c>
      <c r="F640" s="12">
        <f t="shared" si="61"/>
        <v>1.8</v>
      </c>
      <c r="G640" s="8">
        <f t="shared" si="67"/>
        <v>12</v>
      </c>
      <c r="H640" s="8">
        <f t="shared" si="68"/>
        <v>2016</v>
      </c>
      <c r="I640" s="3" t="s">
        <v>47</v>
      </c>
      <c r="J640" s="6" t="str">
        <f t="shared" si="62"/>
        <v>6413</v>
      </c>
      <c r="K640" s="6" t="str">
        <f t="shared" si="63"/>
        <v>641</v>
      </c>
      <c r="L640" s="6" t="s">
        <v>257</v>
      </c>
      <c r="M640" s="4" t="str">
        <f>+VLOOKUP(J640,data1!$A$2:$C$19,2,0)</f>
        <v>Chi phí công cụ, dụng cụ</v>
      </c>
      <c r="N640" s="6" t="s">
        <v>264</v>
      </c>
      <c r="O640" s="6" t="s">
        <v>215</v>
      </c>
      <c r="P640" s="6" t="b">
        <f t="shared" si="64"/>
        <v>0</v>
      </c>
      <c r="Q640" s="1">
        <v>4</v>
      </c>
      <c r="R640" s="4" t="str">
        <f>+VLOOKUP(M640,data1!$B$2:$C$19,2,0)</f>
        <v>CP03</v>
      </c>
      <c r="S640" s="8" t="s">
        <v>235</v>
      </c>
      <c r="T640" s="8" t="e">
        <f>VLOOKUP(L640,#REF!,3,0)</f>
        <v>#REF!</v>
      </c>
    </row>
    <row r="641" spans="1:20" ht="15.75" customHeight="1" x14ac:dyDescent="0.25">
      <c r="A641" s="66">
        <v>42735</v>
      </c>
      <c r="B641" s="67" t="s">
        <v>281</v>
      </c>
      <c r="C641" s="67" t="s">
        <v>82</v>
      </c>
      <c r="D641" s="68">
        <v>1125000</v>
      </c>
      <c r="E641" s="2">
        <v>0</v>
      </c>
      <c r="F641" s="12">
        <f t="shared" si="61"/>
        <v>1.125</v>
      </c>
      <c r="G641" s="8">
        <f t="shared" si="67"/>
        <v>12</v>
      </c>
      <c r="H641" s="8">
        <f t="shared" si="68"/>
        <v>2016</v>
      </c>
      <c r="I641" s="3" t="s">
        <v>127</v>
      </c>
      <c r="J641" s="6" t="str">
        <f t="shared" si="62"/>
        <v>6419</v>
      </c>
      <c r="K641" s="6" t="str">
        <f t="shared" si="63"/>
        <v>641</v>
      </c>
      <c r="L641" s="6" t="s">
        <v>257</v>
      </c>
      <c r="M641" s="4" t="str">
        <f>+VLOOKUP(J641,data1!$A$2:$C$19,2,0)</f>
        <v>Chi Phí dịch vụ mua ngoài</v>
      </c>
      <c r="N641" s="6" t="s">
        <v>264</v>
      </c>
      <c r="O641" s="6" t="s">
        <v>215</v>
      </c>
      <c r="P641" s="6" t="b">
        <f t="shared" si="64"/>
        <v>0</v>
      </c>
      <c r="Q641" s="1">
        <v>4</v>
      </c>
      <c r="R641" s="4" t="str">
        <f>+VLOOKUP(M641,data1!$B$2:$C$19,2,0)</f>
        <v>CP09</v>
      </c>
      <c r="S641" s="8" t="s">
        <v>235</v>
      </c>
      <c r="T641" s="8" t="e">
        <f>VLOOKUP(L641,#REF!,3,0)</f>
        <v>#REF!</v>
      </c>
    </row>
    <row r="642" spans="1:20" ht="25.5" customHeight="1" x14ac:dyDescent="0.25">
      <c r="A642" s="66">
        <v>42735</v>
      </c>
      <c r="B642" s="67" t="s">
        <v>278</v>
      </c>
      <c r="C642" s="67" t="s">
        <v>31</v>
      </c>
      <c r="D642" s="68">
        <v>337500</v>
      </c>
      <c r="E642" s="2">
        <v>0</v>
      </c>
      <c r="F642" s="12">
        <f t="shared" si="61"/>
        <v>0.33750000000000002</v>
      </c>
      <c r="G642" s="8">
        <f t="shared" si="67"/>
        <v>12</v>
      </c>
      <c r="H642" s="8">
        <f t="shared" si="68"/>
        <v>2016</v>
      </c>
      <c r="I642" s="3" t="s">
        <v>125</v>
      </c>
      <c r="J642" s="6" t="str">
        <f t="shared" si="62"/>
        <v>6416</v>
      </c>
      <c r="K642" s="6" t="str">
        <f t="shared" si="63"/>
        <v>641</v>
      </c>
      <c r="L642" s="6" t="s">
        <v>255</v>
      </c>
      <c r="M642" s="4" t="str">
        <f>+VLOOKUP(J642,data1!$A$2:$C$19,2,0)</f>
        <v>Chi phí điện, nước, điện thoại, Internet...</v>
      </c>
      <c r="N642" s="6" t="s">
        <v>262</v>
      </c>
      <c r="O642" s="6" t="s">
        <v>215</v>
      </c>
      <c r="P642" s="6" t="b">
        <f t="shared" si="64"/>
        <v>0</v>
      </c>
      <c r="Q642" s="1">
        <v>4</v>
      </c>
      <c r="R642" s="4" t="str">
        <f>+VLOOKUP(M642,data1!$B$2:$C$19,2,0)</f>
        <v>CP06</v>
      </c>
      <c r="S642" s="8" t="s">
        <v>235</v>
      </c>
      <c r="T642" s="8" t="e">
        <f>VLOOKUP(L642,#REF!,3,0)</f>
        <v>#REF!</v>
      </c>
    </row>
    <row r="643" spans="1:20" ht="15.75" customHeight="1" x14ac:dyDescent="0.25">
      <c r="A643" s="66">
        <v>42735</v>
      </c>
      <c r="B643" s="67" t="s">
        <v>281</v>
      </c>
      <c r="C643" s="67" t="s">
        <v>30</v>
      </c>
      <c r="D643" s="68">
        <v>82912.5</v>
      </c>
      <c r="E643" s="2">
        <v>0</v>
      </c>
      <c r="F643" s="12">
        <f t="shared" si="61"/>
        <v>8.29125E-2</v>
      </c>
      <c r="G643" s="8">
        <f t="shared" si="67"/>
        <v>12</v>
      </c>
      <c r="H643" s="8">
        <f t="shared" si="68"/>
        <v>2016</v>
      </c>
      <c r="I643" s="3" t="s">
        <v>127</v>
      </c>
      <c r="J643" s="6" t="str">
        <f t="shared" ref="J643" si="69">+LEFT(I643,4)</f>
        <v>6419</v>
      </c>
      <c r="K643" s="6" t="str">
        <f t="shared" ref="K643" si="70">+LEFT(J643,3)</f>
        <v>641</v>
      </c>
      <c r="L643" s="6" t="s">
        <v>257</v>
      </c>
      <c r="M643" s="4" t="str">
        <f>+VLOOKUP(J643,data1!$A$2:$C$19,2,0)</f>
        <v>Chi Phí dịch vụ mua ngoài</v>
      </c>
      <c r="N643" s="6" t="s">
        <v>264</v>
      </c>
      <c r="O643" s="6" t="s">
        <v>215</v>
      </c>
      <c r="P643" s="6" t="b">
        <f t="shared" si="64"/>
        <v>0</v>
      </c>
      <c r="Q643" s="1">
        <v>4</v>
      </c>
      <c r="R643" s="4" t="str">
        <f>+VLOOKUP(M643,data1!$B$2:$C$19,2,0)</f>
        <v>CP09</v>
      </c>
      <c r="S643" s="8" t="s">
        <v>235</v>
      </c>
      <c r="T643" s="8" t="e">
        <f>VLOOKUP(L643,#REF!,3,0)</f>
        <v>#REF!</v>
      </c>
    </row>
    <row r="644" spans="1:20" x14ac:dyDescent="0.25">
      <c r="A644" s="66">
        <v>42735</v>
      </c>
      <c r="B644" s="67" t="s">
        <v>286</v>
      </c>
      <c r="C644" s="67" t="s">
        <v>30</v>
      </c>
      <c r="D644" s="68">
        <v>37125</v>
      </c>
      <c r="E644" s="2">
        <v>0</v>
      </c>
      <c r="F644" s="12">
        <f t="shared" ref="F644:F646" si="71">D644/1000000</f>
        <v>3.7124999999999998E-2</v>
      </c>
      <c r="G644" s="8">
        <f t="shared" ref="G644:G646" si="72">MONTH(A644)</f>
        <v>12</v>
      </c>
      <c r="H644" s="8">
        <f t="shared" ref="H644:H646" si="73">YEAR(A644)</f>
        <v>2016</v>
      </c>
      <c r="I644" s="3" t="s">
        <v>131</v>
      </c>
      <c r="J644" s="6" t="str">
        <f t="shared" ref="J644:J646" si="74">+LEFT(I644,4)</f>
        <v>6419</v>
      </c>
      <c r="K644" s="6" t="str">
        <f t="shared" ref="K644:K646" si="75">+LEFT(J644,3)</f>
        <v>641</v>
      </c>
      <c r="L644" s="6" t="s">
        <v>258</v>
      </c>
      <c r="M644" s="4" t="str">
        <f>+VLOOKUP(J644,data1!$A$2:$C$19,2,0)</f>
        <v>Chi Phí dịch vụ mua ngoài</v>
      </c>
      <c r="N644" s="6" t="s">
        <v>265</v>
      </c>
      <c r="O644" s="6" t="s">
        <v>215</v>
      </c>
      <c r="P644" s="6" t="b">
        <f t="shared" si="64"/>
        <v>0</v>
      </c>
      <c r="Q644" s="1">
        <v>4</v>
      </c>
      <c r="R644" s="4" t="str">
        <f>+VLOOKUP(M644,data1!$B$2:$C$19,2,0)</f>
        <v>CP09</v>
      </c>
      <c r="S644" s="8" t="s">
        <v>235</v>
      </c>
      <c r="T644" s="8" t="e">
        <f>VLOOKUP(L644,#REF!,3,0)</f>
        <v>#REF!</v>
      </c>
    </row>
    <row r="645" spans="1:20" x14ac:dyDescent="0.25">
      <c r="A645" s="66">
        <v>42735</v>
      </c>
      <c r="B645" s="67" t="s">
        <v>286</v>
      </c>
      <c r="C645" s="67" t="s">
        <v>32</v>
      </c>
      <c r="D645" s="68">
        <v>32175</v>
      </c>
      <c r="E645" s="2">
        <v>0</v>
      </c>
      <c r="F645" s="12">
        <f t="shared" si="71"/>
        <v>3.2175000000000002E-2</v>
      </c>
      <c r="G645" s="8">
        <f t="shared" si="72"/>
        <v>12</v>
      </c>
      <c r="H645" s="8">
        <f t="shared" si="73"/>
        <v>2016</v>
      </c>
      <c r="I645" s="3" t="s">
        <v>131</v>
      </c>
      <c r="J645" s="6" t="str">
        <f t="shared" si="74"/>
        <v>6419</v>
      </c>
      <c r="K645" s="6" t="str">
        <f t="shared" si="75"/>
        <v>641</v>
      </c>
      <c r="L645" s="6" t="s">
        <v>258</v>
      </c>
      <c r="M645" s="4" t="str">
        <f>+VLOOKUP(J645,data1!$A$2:$C$19,2,0)</f>
        <v>Chi Phí dịch vụ mua ngoài</v>
      </c>
      <c r="N645" s="6" t="s">
        <v>265</v>
      </c>
      <c r="O645" s="6" t="s">
        <v>215</v>
      </c>
      <c r="P645" s="6" t="b">
        <f t="shared" si="64"/>
        <v>0</v>
      </c>
      <c r="Q645" s="1">
        <v>4</v>
      </c>
      <c r="R645" s="4" t="str">
        <f>+VLOOKUP(M645,data1!$B$2:$C$19,2,0)</f>
        <v>CP09</v>
      </c>
      <c r="S645" s="8" t="s">
        <v>235</v>
      </c>
      <c r="T645" s="8" t="e">
        <f>VLOOKUP(L645,#REF!,3,0)</f>
        <v>#REF!</v>
      </c>
    </row>
    <row r="646" spans="1:20" x14ac:dyDescent="0.25">
      <c r="A646" s="66">
        <v>42735</v>
      </c>
      <c r="B646" s="67" t="s">
        <v>280</v>
      </c>
      <c r="C646" s="67" t="s">
        <v>30</v>
      </c>
      <c r="D646" s="68">
        <v>8662.5</v>
      </c>
      <c r="E646" s="2">
        <v>0</v>
      </c>
      <c r="F646" s="12">
        <f t="shared" si="71"/>
        <v>8.6625000000000001E-3</v>
      </c>
      <c r="G646" s="8">
        <f t="shared" si="72"/>
        <v>12</v>
      </c>
      <c r="H646" s="8">
        <f t="shared" si="73"/>
        <v>2016</v>
      </c>
      <c r="I646" s="3" t="s">
        <v>126</v>
      </c>
      <c r="J646" s="6" t="str">
        <f t="shared" si="74"/>
        <v>6419</v>
      </c>
      <c r="K646" s="6" t="str">
        <f t="shared" si="75"/>
        <v>641</v>
      </c>
      <c r="L646" s="6" t="s">
        <v>256</v>
      </c>
      <c r="M646" s="4" t="str">
        <f>+VLOOKUP(J646,data1!$A$2:$C$19,2,0)</f>
        <v>Chi Phí dịch vụ mua ngoài</v>
      </c>
      <c r="N646" s="6" t="s">
        <v>263</v>
      </c>
      <c r="O646" s="6" t="s">
        <v>215</v>
      </c>
      <c r="P646" s="6" t="b">
        <f t="shared" si="64"/>
        <v>0</v>
      </c>
      <c r="Q646" s="1">
        <v>4</v>
      </c>
      <c r="R646" s="4" t="str">
        <f>+VLOOKUP(M646,data1!$B$2:$C$19,2,0)</f>
        <v>CP09</v>
      </c>
      <c r="S646" s="8" t="s">
        <v>235</v>
      </c>
      <c r="T646" s="8" t="e">
        <f>VLOOKUP(L646,#REF!,3,0)</f>
        <v>#REF!</v>
      </c>
    </row>
    <row r="647" spans="1:20" x14ac:dyDescent="0.25">
      <c r="A647" s="66">
        <v>42766</v>
      </c>
      <c r="B647" s="67" t="s">
        <v>268</v>
      </c>
      <c r="C647" s="67" t="s">
        <v>36</v>
      </c>
      <c r="D647" s="68">
        <v>305624999.25</v>
      </c>
      <c r="E647" s="2">
        <v>0</v>
      </c>
      <c r="F647" s="12">
        <f t="shared" ref="F647:F710" si="76">D647/1000000</f>
        <v>305.62499924999997</v>
      </c>
      <c r="G647" s="8">
        <f t="shared" ref="G647:G710" si="77">MONTH(A647)</f>
        <v>1</v>
      </c>
      <c r="H647" s="8">
        <f t="shared" ref="H647:H710" si="78">YEAR(A647)</f>
        <v>2017</v>
      </c>
      <c r="I647" s="3" t="s">
        <v>53</v>
      </c>
      <c r="J647" s="6" t="str">
        <f t="shared" ref="J647:J710" si="79">+LEFT(I647,4)</f>
        <v>6417</v>
      </c>
      <c r="K647" s="6" t="str">
        <f t="shared" ref="K647:K710" si="80">+LEFT(J647,3)</f>
        <v>641</v>
      </c>
      <c r="L647" s="6" t="s">
        <v>254</v>
      </c>
      <c r="M647" s="4" t="str">
        <f>+VLOOKUP(J647,data1!$A$2:$C$19,2,0)</f>
        <v>Chi phí thuê cửa hàng, văn phòng</v>
      </c>
      <c r="N647" s="6" t="s">
        <v>261</v>
      </c>
      <c r="O647" s="6" t="s">
        <v>215</v>
      </c>
      <c r="P647" s="6" t="b">
        <f t="shared" si="64"/>
        <v>0</v>
      </c>
      <c r="Q647" s="1">
        <v>1</v>
      </c>
      <c r="R647" s="4" t="str">
        <f>+VLOOKUP(M647,data1!$B$2:$C$19,2,0)</f>
        <v>CP07</v>
      </c>
      <c r="S647" s="8" t="s">
        <v>235</v>
      </c>
      <c r="T647" s="8" t="e">
        <f>VLOOKUP(L647,#REF!,3,0)</f>
        <v>#REF!</v>
      </c>
    </row>
    <row r="648" spans="1:20" x14ac:dyDescent="0.25">
      <c r="A648" s="66">
        <v>42766</v>
      </c>
      <c r="B648" s="67" t="s">
        <v>269</v>
      </c>
      <c r="C648" s="67" t="s">
        <v>72</v>
      </c>
      <c r="D648" s="68">
        <v>215028101.25</v>
      </c>
      <c r="E648" s="2">
        <v>0</v>
      </c>
      <c r="F648" s="12">
        <f t="shared" si="76"/>
        <v>215.02810124999999</v>
      </c>
      <c r="G648" s="8">
        <f t="shared" si="77"/>
        <v>1</v>
      </c>
      <c r="H648" s="8">
        <f t="shared" si="78"/>
        <v>2017</v>
      </c>
      <c r="I648" s="3" t="s">
        <v>11</v>
      </c>
      <c r="J648" s="6" t="str">
        <f t="shared" si="79"/>
        <v>6411</v>
      </c>
      <c r="K648" s="6" t="str">
        <f t="shared" si="80"/>
        <v>641</v>
      </c>
      <c r="L648" s="6" t="s">
        <v>254</v>
      </c>
      <c r="M648" s="4" t="str">
        <f>+VLOOKUP(J648,data1!$A$2:$C$19,2,0)</f>
        <v>Lương và thưởng</v>
      </c>
      <c r="N648" s="6" t="s">
        <v>261</v>
      </c>
      <c r="O648" s="6" t="s">
        <v>215</v>
      </c>
      <c r="P648" s="6" t="b">
        <f t="shared" si="64"/>
        <v>0</v>
      </c>
      <c r="Q648" s="1">
        <v>1</v>
      </c>
      <c r="R648" s="4" t="str">
        <f>+VLOOKUP(M648,data1!$B$2:$C$19,2,0)</f>
        <v>CP01</v>
      </c>
      <c r="S648" s="8" t="s">
        <v>235</v>
      </c>
      <c r="T648" s="8" t="e">
        <f>VLOOKUP(L648,#REF!,3,0)</f>
        <v>#REF!</v>
      </c>
    </row>
    <row r="649" spans="1:20" x14ac:dyDescent="0.25">
      <c r="A649" s="66">
        <v>42766</v>
      </c>
      <c r="B649" s="67" t="s">
        <v>270</v>
      </c>
      <c r="C649" s="67" t="s">
        <v>41</v>
      </c>
      <c r="D649" s="68">
        <v>211207500</v>
      </c>
      <c r="E649" s="2">
        <v>0</v>
      </c>
      <c r="F649" s="12">
        <f t="shared" si="76"/>
        <v>211.20750000000001</v>
      </c>
      <c r="G649" s="8">
        <f t="shared" si="77"/>
        <v>1</v>
      </c>
      <c r="H649" s="8">
        <f t="shared" si="78"/>
        <v>2017</v>
      </c>
      <c r="I649" s="3" t="s">
        <v>21</v>
      </c>
      <c r="J649" s="6" t="str">
        <f t="shared" si="79"/>
        <v>6417</v>
      </c>
      <c r="K649" s="6" t="str">
        <f t="shared" si="80"/>
        <v>641</v>
      </c>
      <c r="L649" s="6" t="s">
        <v>255</v>
      </c>
      <c r="M649" s="4" t="str">
        <f>+VLOOKUP(J649,data1!$A$2:$C$19,2,0)</f>
        <v>Chi phí thuê cửa hàng, văn phòng</v>
      </c>
      <c r="N649" s="6" t="s">
        <v>262</v>
      </c>
      <c r="O649" s="6" t="s">
        <v>215</v>
      </c>
      <c r="P649" s="6" t="b">
        <f t="shared" si="64"/>
        <v>0</v>
      </c>
      <c r="Q649" s="1">
        <v>1</v>
      </c>
      <c r="R649" s="4" t="str">
        <f>+VLOOKUP(M649,data1!$B$2:$C$19,2,0)</f>
        <v>CP07</v>
      </c>
      <c r="S649" s="8" t="s">
        <v>235</v>
      </c>
      <c r="T649" s="8" t="e">
        <f>VLOOKUP(L649,#REF!,3,0)</f>
        <v>#REF!</v>
      </c>
    </row>
    <row r="650" spans="1:20" x14ac:dyDescent="0.25">
      <c r="A650" s="66">
        <v>42766</v>
      </c>
      <c r="B650" s="67" t="s">
        <v>298</v>
      </c>
      <c r="C650" s="67" t="s">
        <v>30</v>
      </c>
      <c r="D650" s="68">
        <v>180718749</v>
      </c>
      <c r="E650" s="2">
        <v>0</v>
      </c>
      <c r="F650" s="12">
        <f t="shared" si="76"/>
        <v>180.718749</v>
      </c>
      <c r="G650" s="8">
        <f t="shared" si="77"/>
        <v>1</v>
      </c>
      <c r="H650" s="8">
        <f t="shared" si="78"/>
        <v>2017</v>
      </c>
      <c r="I650" s="3" t="s">
        <v>140</v>
      </c>
      <c r="J650" s="6" t="str">
        <f t="shared" si="79"/>
        <v>6417</v>
      </c>
      <c r="K650" s="6" t="str">
        <f t="shared" si="80"/>
        <v>641</v>
      </c>
      <c r="L650" s="6" t="s">
        <v>256</v>
      </c>
      <c r="M650" s="4" t="str">
        <f>+VLOOKUP(J650,data1!$A$2:$C$19,2,0)</f>
        <v>Chi phí thuê cửa hàng, văn phòng</v>
      </c>
      <c r="N650" s="6" t="s">
        <v>263</v>
      </c>
      <c r="O650" s="6" t="s">
        <v>215</v>
      </c>
      <c r="P650" s="6" t="b">
        <f t="shared" si="64"/>
        <v>0</v>
      </c>
      <c r="Q650" s="1">
        <v>1</v>
      </c>
      <c r="R650" s="4" t="str">
        <f>+VLOOKUP(M650,data1!$B$2:$C$19,2,0)</f>
        <v>CP07</v>
      </c>
      <c r="S650" s="8" t="s">
        <v>235</v>
      </c>
      <c r="T650" s="8" t="e">
        <f>VLOOKUP(L650,#REF!,3,0)</f>
        <v>#REF!</v>
      </c>
    </row>
    <row r="651" spans="1:20" x14ac:dyDescent="0.25">
      <c r="A651" s="66">
        <v>42766</v>
      </c>
      <c r="B651" s="67" t="s">
        <v>282</v>
      </c>
      <c r="C651" s="67" t="s">
        <v>46</v>
      </c>
      <c r="D651" s="68">
        <v>165000001.5</v>
      </c>
      <c r="E651" s="2">
        <v>0</v>
      </c>
      <c r="F651" s="12">
        <f t="shared" si="76"/>
        <v>165.0000015</v>
      </c>
      <c r="G651" s="8">
        <f t="shared" si="77"/>
        <v>1</v>
      </c>
      <c r="H651" s="8">
        <f t="shared" si="78"/>
        <v>2017</v>
      </c>
      <c r="I651" s="3" t="s">
        <v>59</v>
      </c>
      <c r="J651" s="6" t="str">
        <f t="shared" si="79"/>
        <v>6417</v>
      </c>
      <c r="K651" s="6" t="str">
        <f t="shared" si="80"/>
        <v>641</v>
      </c>
      <c r="L651" s="6" t="s">
        <v>258</v>
      </c>
      <c r="M651" s="4" t="str">
        <f>+VLOOKUP(J651,data1!$A$2:$C$19,2,0)</f>
        <v>Chi phí thuê cửa hàng, văn phòng</v>
      </c>
      <c r="N651" s="6" t="s">
        <v>265</v>
      </c>
      <c r="O651" s="6" t="s">
        <v>215</v>
      </c>
      <c r="P651" s="6" t="b">
        <f t="shared" si="64"/>
        <v>0</v>
      </c>
      <c r="Q651" s="1">
        <v>1</v>
      </c>
      <c r="R651" s="4" t="str">
        <f>+VLOOKUP(M651,data1!$B$2:$C$19,2,0)</f>
        <v>CP07</v>
      </c>
      <c r="S651" s="8" t="s">
        <v>235</v>
      </c>
      <c r="T651" s="8" t="e">
        <f>VLOOKUP(L651,#REF!,3,0)</f>
        <v>#REF!</v>
      </c>
    </row>
    <row r="652" spans="1:20" x14ac:dyDescent="0.25">
      <c r="A652" s="66">
        <v>42766</v>
      </c>
      <c r="B652" s="67" t="s">
        <v>276</v>
      </c>
      <c r="C652" s="67" t="s">
        <v>33</v>
      </c>
      <c r="D652" s="68">
        <v>162020999.25</v>
      </c>
      <c r="E652" s="2">
        <v>0</v>
      </c>
      <c r="F652" s="12">
        <f t="shared" si="76"/>
        <v>162.02099924999999</v>
      </c>
      <c r="G652" s="8">
        <f t="shared" si="77"/>
        <v>1</v>
      </c>
      <c r="H652" s="8">
        <f t="shared" si="78"/>
        <v>2017</v>
      </c>
      <c r="I652" s="3" t="s">
        <v>61</v>
      </c>
      <c r="J652" s="6" t="str">
        <f t="shared" si="79"/>
        <v>6419</v>
      </c>
      <c r="K652" s="6" t="str">
        <f t="shared" si="80"/>
        <v>641</v>
      </c>
      <c r="L652" s="6" t="s">
        <v>254</v>
      </c>
      <c r="M652" s="4" t="str">
        <f>+VLOOKUP(J652,data1!$A$2:$C$19,2,0)</f>
        <v>Chi Phí dịch vụ mua ngoài</v>
      </c>
      <c r="N652" s="6" t="s">
        <v>261</v>
      </c>
      <c r="O652" s="6" t="s">
        <v>215</v>
      </c>
      <c r="P652" s="6" t="b">
        <f t="shared" si="64"/>
        <v>0</v>
      </c>
      <c r="Q652" s="1">
        <v>1</v>
      </c>
      <c r="R652" s="4" t="str">
        <f>+VLOOKUP(M652,data1!$B$2:$C$19,2,0)</f>
        <v>CP09</v>
      </c>
      <c r="S652" s="8" t="s">
        <v>235</v>
      </c>
      <c r="T652" s="8" t="e">
        <f>VLOOKUP(L652,#REF!,3,0)</f>
        <v>#REF!</v>
      </c>
    </row>
    <row r="653" spans="1:20" x14ac:dyDescent="0.25">
      <c r="A653" s="66">
        <v>42766</v>
      </c>
      <c r="B653" s="67" t="s">
        <v>287</v>
      </c>
      <c r="C653" s="67" t="s">
        <v>76</v>
      </c>
      <c r="D653" s="68">
        <v>139381859.25</v>
      </c>
      <c r="E653" s="2">
        <v>0</v>
      </c>
      <c r="F653" s="12">
        <f t="shared" si="76"/>
        <v>139.38185924999999</v>
      </c>
      <c r="G653" s="8">
        <f t="shared" si="77"/>
        <v>1</v>
      </c>
      <c r="H653" s="8">
        <f t="shared" si="78"/>
        <v>2017</v>
      </c>
      <c r="I653" s="3" t="s">
        <v>28</v>
      </c>
      <c r="J653" s="6" t="str">
        <f t="shared" si="79"/>
        <v>6411</v>
      </c>
      <c r="K653" s="6" t="str">
        <f t="shared" si="80"/>
        <v>641</v>
      </c>
      <c r="L653" s="6" t="s">
        <v>259</v>
      </c>
      <c r="M653" s="4" t="str">
        <f>+VLOOKUP(J653,data1!$A$2:$C$19,2,0)</f>
        <v>Lương và thưởng</v>
      </c>
      <c r="N653" s="6" t="s">
        <v>266</v>
      </c>
      <c r="O653" s="6" t="s">
        <v>215</v>
      </c>
      <c r="P653" s="6" t="b">
        <f t="shared" ref="P653:P716" si="81">+EXACT($B653,$I653)</f>
        <v>0</v>
      </c>
      <c r="Q653" s="1">
        <v>1</v>
      </c>
      <c r="R653" s="4" t="str">
        <f>+VLOOKUP(M653,data1!$B$2:$C$19,2,0)</f>
        <v>CP01</v>
      </c>
      <c r="S653" s="8" t="s">
        <v>235</v>
      </c>
      <c r="T653" s="8" t="e">
        <f>VLOOKUP(L653,#REF!,3,0)</f>
        <v>#REF!</v>
      </c>
    </row>
    <row r="654" spans="1:20" x14ac:dyDescent="0.25">
      <c r="A654" s="66">
        <v>42766</v>
      </c>
      <c r="B654" s="67" t="s">
        <v>299</v>
      </c>
      <c r="C654" s="67" t="s">
        <v>176</v>
      </c>
      <c r="D654" s="68">
        <v>112500000</v>
      </c>
      <c r="E654" s="2">
        <v>0</v>
      </c>
      <c r="F654" s="12">
        <f t="shared" si="76"/>
        <v>112.5</v>
      </c>
      <c r="G654" s="8">
        <f t="shared" si="77"/>
        <v>1</v>
      </c>
      <c r="H654" s="8">
        <f t="shared" si="78"/>
        <v>2017</v>
      </c>
      <c r="I654" s="3" t="s">
        <v>57</v>
      </c>
      <c r="J654" s="6" t="str">
        <f t="shared" si="79"/>
        <v>6417</v>
      </c>
      <c r="K654" s="6" t="str">
        <f t="shared" si="80"/>
        <v>641</v>
      </c>
      <c r="L654" s="6" t="s">
        <v>259</v>
      </c>
      <c r="M654" s="4" t="str">
        <f>+VLOOKUP(J654,data1!$A$2:$C$19,2,0)</f>
        <v>Chi phí thuê cửa hàng, văn phòng</v>
      </c>
      <c r="N654" s="6" t="s">
        <v>266</v>
      </c>
      <c r="O654" s="6" t="s">
        <v>215</v>
      </c>
      <c r="P654" s="6" t="b">
        <f t="shared" si="81"/>
        <v>0</v>
      </c>
      <c r="Q654" s="1">
        <v>1</v>
      </c>
      <c r="R654" s="4" t="str">
        <f>+VLOOKUP(M654,data1!$B$2:$C$19,2,0)</f>
        <v>CP07</v>
      </c>
      <c r="S654" s="8" t="s">
        <v>235</v>
      </c>
      <c r="T654" s="8" t="e">
        <f>VLOOKUP(L654,#REF!,3,0)</f>
        <v>#REF!</v>
      </c>
    </row>
    <row r="655" spans="1:20" x14ac:dyDescent="0.25">
      <c r="A655" s="66">
        <v>42766</v>
      </c>
      <c r="B655" s="67" t="s">
        <v>286</v>
      </c>
      <c r="C655" s="67" t="s">
        <v>31</v>
      </c>
      <c r="D655" s="68">
        <v>100569600</v>
      </c>
      <c r="E655" s="2">
        <v>0</v>
      </c>
      <c r="F655" s="12">
        <f t="shared" si="76"/>
        <v>100.56959999999999</v>
      </c>
      <c r="G655" s="8">
        <f t="shared" si="77"/>
        <v>1</v>
      </c>
      <c r="H655" s="8">
        <f t="shared" si="78"/>
        <v>2017</v>
      </c>
      <c r="I655" s="3" t="s">
        <v>131</v>
      </c>
      <c r="J655" s="6" t="str">
        <f t="shared" si="79"/>
        <v>6419</v>
      </c>
      <c r="K655" s="6" t="str">
        <f t="shared" si="80"/>
        <v>641</v>
      </c>
      <c r="L655" s="6" t="s">
        <v>258</v>
      </c>
      <c r="M655" s="4" t="str">
        <f>+VLOOKUP(J655,data1!$A$2:$C$19,2,0)</f>
        <v>Chi Phí dịch vụ mua ngoài</v>
      </c>
      <c r="N655" s="6" t="s">
        <v>265</v>
      </c>
      <c r="O655" s="6" t="s">
        <v>215</v>
      </c>
      <c r="P655" s="6" t="b">
        <f t="shared" si="81"/>
        <v>0</v>
      </c>
      <c r="Q655" s="1">
        <v>1</v>
      </c>
      <c r="R655" s="4" t="str">
        <f>+VLOOKUP(M655,data1!$B$2:$C$19,2,0)</f>
        <v>CP09</v>
      </c>
      <c r="S655" s="8" t="s">
        <v>235</v>
      </c>
      <c r="T655" s="8" t="e">
        <f>VLOOKUP(L655,#REF!,3,0)</f>
        <v>#REF!</v>
      </c>
    </row>
    <row r="656" spans="1:20" x14ac:dyDescent="0.25">
      <c r="A656" s="66">
        <v>42766</v>
      </c>
      <c r="B656" s="67" t="s">
        <v>273</v>
      </c>
      <c r="C656" s="67" t="s">
        <v>41</v>
      </c>
      <c r="D656" s="68">
        <v>100345686.75</v>
      </c>
      <c r="E656" s="2">
        <v>0</v>
      </c>
      <c r="F656" s="12">
        <f t="shared" si="76"/>
        <v>100.34568675</v>
      </c>
      <c r="G656" s="8">
        <f t="shared" si="77"/>
        <v>1</v>
      </c>
      <c r="H656" s="8">
        <f t="shared" si="78"/>
        <v>2017</v>
      </c>
      <c r="I656" s="3" t="s">
        <v>20</v>
      </c>
      <c r="J656" s="6" t="str">
        <f t="shared" si="79"/>
        <v>6413</v>
      </c>
      <c r="K656" s="6" t="str">
        <f t="shared" si="80"/>
        <v>641</v>
      </c>
      <c r="L656" s="6" t="s">
        <v>255</v>
      </c>
      <c r="M656" s="4" t="str">
        <f>+VLOOKUP(J656,data1!$A$2:$C$19,2,0)</f>
        <v>Chi phí công cụ, dụng cụ</v>
      </c>
      <c r="N656" s="6" t="s">
        <v>262</v>
      </c>
      <c r="O656" s="6" t="s">
        <v>215</v>
      </c>
      <c r="P656" s="6" t="b">
        <f t="shared" si="81"/>
        <v>0</v>
      </c>
      <c r="Q656" s="1">
        <v>1</v>
      </c>
      <c r="R656" s="4" t="str">
        <f>+VLOOKUP(M656,data1!$B$2:$C$19,2,0)</f>
        <v>CP03</v>
      </c>
      <c r="S656" s="8" t="s">
        <v>235</v>
      </c>
      <c r="T656" s="8" t="e">
        <f>VLOOKUP(L656,#REF!,3,0)</f>
        <v>#REF!</v>
      </c>
    </row>
    <row r="657" spans="1:20" x14ac:dyDescent="0.25">
      <c r="A657" s="66">
        <v>42766</v>
      </c>
      <c r="B657" s="67" t="s">
        <v>300</v>
      </c>
      <c r="C657" s="67" t="s">
        <v>33</v>
      </c>
      <c r="D657" s="68">
        <v>85304115</v>
      </c>
      <c r="E657" s="2">
        <v>0</v>
      </c>
      <c r="F657" s="12">
        <f t="shared" si="76"/>
        <v>85.304114999999996</v>
      </c>
      <c r="G657" s="8">
        <f t="shared" si="77"/>
        <v>1</v>
      </c>
      <c r="H657" s="8">
        <f t="shared" si="78"/>
        <v>2017</v>
      </c>
      <c r="I657" s="3" t="s">
        <v>177</v>
      </c>
      <c r="J657" s="6" t="str">
        <f t="shared" si="79"/>
        <v>6418</v>
      </c>
      <c r="K657" s="6" t="str">
        <f t="shared" si="80"/>
        <v>641</v>
      </c>
      <c r="L657" s="6" t="s">
        <v>259</v>
      </c>
      <c r="M657" s="4" t="str">
        <f>+VLOOKUP(J657,data1!$A$2:$C$19,2,0)</f>
        <v>Chi phí vận chuyển</v>
      </c>
      <c r="N657" s="6" t="s">
        <v>266</v>
      </c>
      <c r="O657" s="6" t="s">
        <v>215</v>
      </c>
      <c r="P657" s="6" t="b">
        <f t="shared" si="81"/>
        <v>0</v>
      </c>
      <c r="Q657" s="1">
        <v>1</v>
      </c>
      <c r="R657" s="4" t="str">
        <f>+VLOOKUP(M657,data1!$B$2:$C$19,2,0)</f>
        <v>CP08</v>
      </c>
      <c r="S657" s="8" t="s">
        <v>235</v>
      </c>
      <c r="T657" s="8" t="e">
        <f>VLOOKUP(L657,#REF!,3,0)</f>
        <v>#REF!</v>
      </c>
    </row>
    <row r="658" spans="1:20" x14ac:dyDescent="0.25">
      <c r="A658" s="66">
        <v>42766</v>
      </c>
      <c r="B658" s="67" t="s">
        <v>273</v>
      </c>
      <c r="C658" s="67" t="s">
        <v>40</v>
      </c>
      <c r="D658" s="68">
        <v>75815082</v>
      </c>
      <c r="E658" s="2">
        <v>0</v>
      </c>
      <c r="F658" s="12">
        <f t="shared" si="76"/>
        <v>75.815082000000004</v>
      </c>
      <c r="G658" s="8">
        <f t="shared" si="77"/>
        <v>1</v>
      </c>
      <c r="H658" s="8">
        <f t="shared" si="78"/>
        <v>2017</v>
      </c>
      <c r="I658" s="3" t="s">
        <v>20</v>
      </c>
      <c r="J658" s="6" t="str">
        <f t="shared" si="79"/>
        <v>6413</v>
      </c>
      <c r="K658" s="6" t="str">
        <f t="shared" si="80"/>
        <v>641</v>
      </c>
      <c r="L658" s="6" t="s">
        <v>255</v>
      </c>
      <c r="M658" s="4" t="str">
        <f>+VLOOKUP(J658,data1!$A$2:$C$19,2,0)</f>
        <v>Chi phí công cụ, dụng cụ</v>
      </c>
      <c r="N658" s="6" t="s">
        <v>262</v>
      </c>
      <c r="O658" s="6" t="s">
        <v>215</v>
      </c>
      <c r="P658" s="6" t="b">
        <f t="shared" si="81"/>
        <v>0</v>
      </c>
      <c r="Q658" s="1">
        <v>1</v>
      </c>
      <c r="R658" s="4" t="str">
        <f>+VLOOKUP(M658,data1!$B$2:$C$19,2,0)</f>
        <v>CP03</v>
      </c>
      <c r="S658" s="8" t="s">
        <v>235</v>
      </c>
      <c r="T658" s="8" t="e">
        <f>VLOOKUP(L658,#REF!,3,0)</f>
        <v>#REF!</v>
      </c>
    </row>
    <row r="659" spans="1:20" ht="25.5" x14ac:dyDescent="0.25">
      <c r="A659" s="66">
        <v>42766</v>
      </c>
      <c r="B659" s="67" t="s">
        <v>301</v>
      </c>
      <c r="C659" s="67" t="s">
        <v>39</v>
      </c>
      <c r="D659" s="68">
        <v>71581140</v>
      </c>
      <c r="E659" s="2">
        <v>0</v>
      </c>
      <c r="F659" s="12">
        <f t="shared" si="76"/>
        <v>71.581140000000005</v>
      </c>
      <c r="G659" s="8">
        <f t="shared" si="77"/>
        <v>1</v>
      </c>
      <c r="H659" s="8">
        <f t="shared" si="78"/>
        <v>2017</v>
      </c>
      <c r="I659" s="3" t="s">
        <v>141</v>
      </c>
      <c r="J659" s="6" t="str">
        <f t="shared" si="79"/>
        <v>6418</v>
      </c>
      <c r="K659" s="6" t="str">
        <f t="shared" si="80"/>
        <v>641</v>
      </c>
      <c r="L659" s="6" t="s">
        <v>260</v>
      </c>
      <c r="M659" s="4" t="str">
        <f>+VLOOKUP(J659,data1!$A$2:$C$19,2,0)</f>
        <v>Chi phí vận chuyển</v>
      </c>
      <c r="N659" s="6" t="s">
        <v>267</v>
      </c>
      <c r="O659" s="6" t="s">
        <v>215</v>
      </c>
      <c r="P659" s="6" t="b">
        <f t="shared" si="81"/>
        <v>0</v>
      </c>
      <c r="Q659" s="1">
        <v>1</v>
      </c>
      <c r="R659" s="4" t="str">
        <f>+VLOOKUP(M659,data1!$B$2:$C$19,2,0)</f>
        <v>CP08</v>
      </c>
      <c r="S659" s="8" t="s">
        <v>235</v>
      </c>
      <c r="T659" s="8" t="e">
        <f>VLOOKUP(L659,#REF!,3,0)</f>
        <v>#REF!</v>
      </c>
    </row>
    <row r="660" spans="1:20" x14ac:dyDescent="0.25">
      <c r="A660" s="66">
        <v>42766</v>
      </c>
      <c r="B660" s="67" t="s">
        <v>302</v>
      </c>
      <c r="C660" s="67" t="s">
        <v>39</v>
      </c>
      <c r="D660" s="68">
        <v>70289167.5</v>
      </c>
      <c r="E660" s="2">
        <v>0</v>
      </c>
      <c r="F660" s="12">
        <f t="shared" si="76"/>
        <v>70.289167500000005</v>
      </c>
      <c r="G660" s="8">
        <f t="shared" si="77"/>
        <v>1</v>
      </c>
      <c r="H660" s="8">
        <f t="shared" si="78"/>
        <v>2017</v>
      </c>
      <c r="I660" s="3" t="s">
        <v>142</v>
      </c>
      <c r="J660" s="6" t="str">
        <f t="shared" si="79"/>
        <v>6418</v>
      </c>
      <c r="K660" s="6" t="str">
        <f t="shared" si="80"/>
        <v>641</v>
      </c>
      <c r="L660" s="6" t="s">
        <v>258</v>
      </c>
      <c r="M660" s="4" t="str">
        <f>+VLOOKUP(J660,data1!$A$2:$C$19,2,0)</f>
        <v>Chi phí vận chuyển</v>
      </c>
      <c r="N660" s="6" t="s">
        <v>265</v>
      </c>
      <c r="O660" s="6" t="s">
        <v>215</v>
      </c>
      <c r="P660" s="6" t="b">
        <f t="shared" si="81"/>
        <v>0</v>
      </c>
      <c r="Q660" s="1">
        <v>1</v>
      </c>
      <c r="R660" s="4" t="str">
        <f>+VLOOKUP(M660,data1!$B$2:$C$19,2,0)</f>
        <v>CP08</v>
      </c>
      <c r="S660" s="8" t="s">
        <v>235</v>
      </c>
      <c r="T660" s="8" t="e">
        <f>VLOOKUP(L660,#REF!,3,0)</f>
        <v>#REF!</v>
      </c>
    </row>
    <row r="661" spans="1:20" ht="25.5" x14ac:dyDescent="0.25">
      <c r="A661" s="66">
        <v>42766</v>
      </c>
      <c r="B661" s="67" t="s">
        <v>295</v>
      </c>
      <c r="C661" s="67" t="s">
        <v>31</v>
      </c>
      <c r="D661" s="68">
        <v>59400000</v>
      </c>
      <c r="E661" s="2">
        <v>0</v>
      </c>
      <c r="F661" s="12">
        <f t="shared" si="76"/>
        <v>59.4</v>
      </c>
      <c r="G661" s="8">
        <f t="shared" si="77"/>
        <v>1</v>
      </c>
      <c r="H661" s="8">
        <f t="shared" si="78"/>
        <v>2017</v>
      </c>
      <c r="I661" s="3" t="s">
        <v>137</v>
      </c>
      <c r="J661" s="6" t="str">
        <f t="shared" si="79"/>
        <v>6419</v>
      </c>
      <c r="K661" s="6" t="str">
        <f t="shared" si="80"/>
        <v>641</v>
      </c>
      <c r="L661" s="6" t="s">
        <v>260</v>
      </c>
      <c r="M661" s="4" t="str">
        <f>+VLOOKUP(J661,data1!$A$2:$C$19,2,0)</f>
        <v>Chi Phí dịch vụ mua ngoài</v>
      </c>
      <c r="N661" s="6" t="s">
        <v>267</v>
      </c>
      <c r="O661" s="6" t="s">
        <v>215</v>
      </c>
      <c r="P661" s="6" t="b">
        <f t="shared" si="81"/>
        <v>0</v>
      </c>
      <c r="Q661" s="1">
        <v>1</v>
      </c>
      <c r="R661" s="4" t="str">
        <f>+VLOOKUP(M661,data1!$B$2:$C$19,2,0)</f>
        <v>CP09</v>
      </c>
      <c r="S661" s="8" t="s">
        <v>235</v>
      </c>
      <c r="T661" s="8" t="e">
        <f>VLOOKUP(L661,#REF!,3,0)</f>
        <v>#REF!</v>
      </c>
    </row>
    <row r="662" spans="1:20" x14ac:dyDescent="0.25">
      <c r="A662" s="66">
        <v>42766</v>
      </c>
      <c r="B662" s="67" t="s">
        <v>285</v>
      </c>
      <c r="C662" s="67" t="s">
        <v>48</v>
      </c>
      <c r="D662" s="68">
        <v>58746375</v>
      </c>
      <c r="E662" s="2">
        <v>0</v>
      </c>
      <c r="F662" s="12">
        <f t="shared" si="76"/>
        <v>58.746375</v>
      </c>
      <c r="G662" s="8">
        <f t="shared" si="77"/>
        <v>1</v>
      </c>
      <c r="H662" s="8">
        <f t="shared" si="78"/>
        <v>2017</v>
      </c>
      <c r="I662" s="3" t="s">
        <v>47</v>
      </c>
      <c r="J662" s="6" t="str">
        <f t="shared" si="79"/>
        <v>6413</v>
      </c>
      <c r="K662" s="6" t="str">
        <f t="shared" si="80"/>
        <v>641</v>
      </c>
      <c r="L662" s="6" t="s">
        <v>257</v>
      </c>
      <c r="M662" s="4" t="str">
        <f>+VLOOKUP(J662,data1!$A$2:$C$19,2,0)</f>
        <v>Chi phí công cụ, dụng cụ</v>
      </c>
      <c r="N662" s="6" t="s">
        <v>264</v>
      </c>
      <c r="O662" s="6" t="s">
        <v>215</v>
      </c>
      <c r="P662" s="6" t="b">
        <f t="shared" si="81"/>
        <v>0</v>
      </c>
      <c r="Q662" s="1">
        <v>1</v>
      </c>
      <c r="R662" s="4" t="str">
        <f>+VLOOKUP(M662,data1!$B$2:$C$19,2,0)</f>
        <v>CP03</v>
      </c>
      <c r="S662" s="8" t="s">
        <v>235</v>
      </c>
      <c r="T662" s="8" t="e">
        <f>VLOOKUP(L662,#REF!,3,0)</f>
        <v>#REF!</v>
      </c>
    </row>
    <row r="663" spans="1:20" x14ac:dyDescent="0.25">
      <c r="A663" s="66">
        <v>42766</v>
      </c>
      <c r="B663" s="67" t="s">
        <v>274</v>
      </c>
      <c r="C663" s="67" t="s">
        <v>31</v>
      </c>
      <c r="D663" s="68">
        <v>54183825</v>
      </c>
      <c r="E663" s="2">
        <v>0</v>
      </c>
      <c r="F663" s="12">
        <f t="shared" si="76"/>
        <v>54.183824999999999</v>
      </c>
      <c r="G663" s="8">
        <f t="shared" si="77"/>
        <v>1</v>
      </c>
      <c r="H663" s="8">
        <f t="shared" si="78"/>
        <v>2017</v>
      </c>
      <c r="I663" s="3" t="s">
        <v>62</v>
      </c>
      <c r="J663" s="6" t="str">
        <f t="shared" si="79"/>
        <v>6419</v>
      </c>
      <c r="K663" s="6" t="str">
        <f t="shared" si="80"/>
        <v>641</v>
      </c>
      <c r="L663" s="6" t="s">
        <v>255</v>
      </c>
      <c r="M663" s="4" t="str">
        <f>+VLOOKUP(J663,data1!$A$2:$C$19,2,0)</f>
        <v>Chi Phí dịch vụ mua ngoài</v>
      </c>
      <c r="N663" s="6" t="s">
        <v>262</v>
      </c>
      <c r="O663" s="6" t="s">
        <v>215</v>
      </c>
      <c r="P663" s="6" t="b">
        <f t="shared" si="81"/>
        <v>0</v>
      </c>
      <c r="Q663" s="1">
        <v>1</v>
      </c>
      <c r="R663" s="4" t="str">
        <f>+VLOOKUP(M663,data1!$B$2:$C$19,2,0)</f>
        <v>CP09</v>
      </c>
      <c r="S663" s="8" t="s">
        <v>235</v>
      </c>
      <c r="T663" s="8" t="e">
        <f>VLOOKUP(L663,#REF!,3,0)</f>
        <v>#REF!</v>
      </c>
    </row>
    <row r="664" spans="1:20" x14ac:dyDescent="0.25">
      <c r="A664" s="66">
        <v>42766</v>
      </c>
      <c r="B664" s="67" t="s">
        <v>281</v>
      </c>
      <c r="C664" s="67" t="s">
        <v>31</v>
      </c>
      <c r="D664" s="68">
        <v>51504750</v>
      </c>
      <c r="E664" s="2">
        <v>0</v>
      </c>
      <c r="F664" s="12">
        <f t="shared" si="76"/>
        <v>51.504750000000001</v>
      </c>
      <c r="G664" s="8">
        <f t="shared" si="77"/>
        <v>1</v>
      </c>
      <c r="H664" s="8">
        <f t="shared" si="78"/>
        <v>2017</v>
      </c>
      <c r="I664" s="3" t="s">
        <v>127</v>
      </c>
      <c r="J664" s="6" t="str">
        <f t="shared" si="79"/>
        <v>6419</v>
      </c>
      <c r="K664" s="6" t="str">
        <f t="shared" si="80"/>
        <v>641</v>
      </c>
      <c r="L664" s="6" t="s">
        <v>257</v>
      </c>
      <c r="M664" s="4" t="str">
        <f>+VLOOKUP(J664,data1!$A$2:$C$19,2,0)</f>
        <v>Chi Phí dịch vụ mua ngoài</v>
      </c>
      <c r="N664" s="6" t="s">
        <v>264</v>
      </c>
      <c r="O664" s="6" t="s">
        <v>215</v>
      </c>
      <c r="P664" s="6" t="b">
        <f t="shared" si="81"/>
        <v>0</v>
      </c>
      <c r="Q664" s="1">
        <v>1</v>
      </c>
      <c r="R664" s="4" t="str">
        <f>+VLOOKUP(M664,data1!$B$2:$C$19,2,0)</f>
        <v>CP09</v>
      </c>
      <c r="S664" s="8" t="s">
        <v>235</v>
      </c>
      <c r="T664" s="8" t="e">
        <f>VLOOKUP(L664,#REF!,3,0)</f>
        <v>#REF!</v>
      </c>
    </row>
    <row r="665" spans="1:20" x14ac:dyDescent="0.25">
      <c r="A665" s="66">
        <v>42766</v>
      </c>
      <c r="B665" s="67" t="s">
        <v>275</v>
      </c>
      <c r="C665" s="67" t="s">
        <v>35</v>
      </c>
      <c r="D665" s="68">
        <v>44500907.25</v>
      </c>
      <c r="E665" s="2">
        <v>0</v>
      </c>
      <c r="F665" s="12">
        <f t="shared" si="76"/>
        <v>44.500907249999997</v>
      </c>
      <c r="G665" s="8">
        <f t="shared" si="77"/>
        <v>1</v>
      </c>
      <c r="H665" s="8">
        <f t="shared" si="78"/>
        <v>2017</v>
      </c>
      <c r="I665" s="3" t="s">
        <v>19</v>
      </c>
      <c r="J665" s="6" t="str">
        <f t="shared" si="79"/>
        <v>6413</v>
      </c>
      <c r="K665" s="6" t="str">
        <f t="shared" si="80"/>
        <v>641</v>
      </c>
      <c r="L665" s="6" t="s">
        <v>254</v>
      </c>
      <c r="M665" s="4" t="str">
        <f>+VLOOKUP(J665,data1!$A$2:$C$19,2,0)</f>
        <v>Chi phí công cụ, dụng cụ</v>
      </c>
      <c r="N665" s="6" t="s">
        <v>261</v>
      </c>
      <c r="O665" s="6" t="s">
        <v>215</v>
      </c>
      <c r="P665" s="6" t="b">
        <f t="shared" si="81"/>
        <v>0</v>
      </c>
      <c r="Q665" s="1">
        <v>1</v>
      </c>
      <c r="R665" s="4" t="str">
        <f>+VLOOKUP(M665,data1!$B$2:$C$19,2,0)</f>
        <v>CP03</v>
      </c>
      <c r="S665" s="8" t="s">
        <v>235</v>
      </c>
      <c r="T665" s="8" t="e">
        <f>VLOOKUP(L665,#REF!,3,0)</f>
        <v>#REF!</v>
      </c>
    </row>
    <row r="666" spans="1:20" x14ac:dyDescent="0.25">
      <c r="A666" s="66">
        <v>42766</v>
      </c>
      <c r="B666" s="67" t="s">
        <v>288</v>
      </c>
      <c r="C666" s="67" t="s">
        <v>43</v>
      </c>
      <c r="D666" s="68">
        <v>38279250</v>
      </c>
      <c r="E666" s="2">
        <v>0</v>
      </c>
      <c r="F666" s="12">
        <f t="shared" si="76"/>
        <v>38.279249999999998</v>
      </c>
      <c r="G666" s="8">
        <f t="shared" si="77"/>
        <v>1</v>
      </c>
      <c r="H666" s="8">
        <f t="shared" si="78"/>
        <v>2017</v>
      </c>
      <c r="I666" s="3" t="s">
        <v>42</v>
      </c>
      <c r="J666" s="6" t="str">
        <f t="shared" si="79"/>
        <v>6413</v>
      </c>
      <c r="K666" s="6" t="str">
        <f t="shared" si="80"/>
        <v>641</v>
      </c>
      <c r="L666" s="6" t="s">
        <v>259</v>
      </c>
      <c r="M666" s="4" t="str">
        <f>+VLOOKUP(J666,data1!$A$2:$C$19,2,0)</f>
        <v>Chi phí công cụ, dụng cụ</v>
      </c>
      <c r="N666" s="6" t="s">
        <v>266</v>
      </c>
      <c r="O666" s="6" t="s">
        <v>215</v>
      </c>
      <c r="P666" s="6" t="b">
        <f t="shared" si="81"/>
        <v>0</v>
      </c>
      <c r="Q666" s="1">
        <v>1</v>
      </c>
      <c r="R666" s="4" t="str">
        <f>+VLOOKUP(M666,data1!$B$2:$C$19,2,0)</f>
        <v>CP03</v>
      </c>
      <c r="S666" s="8" t="s">
        <v>235</v>
      </c>
      <c r="T666" s="8" t="e">
        <f>VLOOKUP(L666,#REF!,3,0)</f>
        <v>#REF!</v>
      </c>
    </row>
    <row r="667" spans="1:20" x14ac:dyDescent="0.25">
      <c r="A667" s="66">
        <v>42766</v>
      </c>
      <c r="B667" s="67" t="s">
        <v>285</v>
      </c>
      <c r="C667" s="67" t="s">
        <v>32</v>
      </c>
      <c r="D667" s="68">
        <v>37904625</v>
      </c>
      <c r="E667" s="2">
        <v>0</v>
      </c>
      <c r="F667" s="12">
        <f t="shared" si="76"/>
        <v>37.904625000000003</v>
      </c>
      <c r="G667" s="8">
        <f t="shared" si="77"/>
        <v>1</v>
      </c>
      <c r="H667" s="8">
        <f t="shared" si="78"/>
        <v>2017</v>
      </c>
      <c r="I667" s="3" t="s">
        <v>47</v>
      </c>
      <c r="J667" s="6" t="str">
        <f t="shared" si="79"/>
        <v>6413</v>
      </c>
      <c r="K667" s="6" t="str">
        <f t="shared" si="80"/>
        <v>641</v>
      </c>
      <c r="L667" s="6" t="s">
        <v>257</v>
      </c>
      <c r="M667" s="4" t="str">
        <f>+VLOOKUP(J667,data1!$A$2:$C$19,2,0)</f>
        <v>Chi phí công cụ, dụng cụ</v>
      </c>
      <c r="N667" s="6" t="s">
        <v>264</v>
      </c>
      <c r="O667" s="6" t="s">
        <v>215</v>
      </c>
      <c r="P667" s="6" t="b">
        <f t="shared" si="81"/>
        <v>0</v>
      </c>
      <c r="Q667" s="1">
        <v>1</v>
      </c>
      <c r="R667" s="4" t="str">
        <f>+VLOOKUP(M667,data1!$B$2:$C$19,2,0)</f>
        <v>CP03</v>
      </c>
      <c r="S667" s="8" t="s">
        <v>235</v>
      </c>
      <c r="T667" s="8" t="e">
        <f>VLOOKUP(L667,#REF!,3,0)</f>
        <v>#REF!</v>
      </c>
    </row>
    <row r="668" spans="1:20" x14ac:dyDescent="0.25">
      <c r="A668" s="66">
        <v>42766</v>
      </c>
      <c r="B668" s="67" t="s">
        <v>274</v>
      </c>
      <c r="C668" s="67" t="s">
        <v>30</v>
      </c>
      <c r="D668" s="68">
        <v>37471500</v>
      </c>
      <c r="E668" s="2">
        <v>0</v>
      </c>
      <c r="F668" s="12">
        <f t="shared" si="76"/>
        <v>37.471499999999999</v>
      </c>
      <c r="G668" s="8">
        <f t="shared" si="77"/>
        <v>1</v>
      </c>
      <c r="H668" s="8">
        <f t="shared" si="78"/>
        <v>2017</v>
      </c>
      <c r="I668" s="3" t="s">
        <v>62</v>
      </c>
      <c r="J668" s="6" t="str">
        <f t="shared" si="79"/>
        <v>6419</v>
      </c>
      <c r="K668" s="6" t="str">
        <f t="shared" si="80"/>
        <v>641</v>
      </c>
      <c r="L668" s="6" t="s">
        <v>255</v>
      </c>
      <c r="M668" s="4" t="str">
        <f>+VLOOKUP(J668,data1!$A$2:$C$19,2,0)</f>
        <v>Chi Phí dịch vụ mua ngoài</v>
      </c>
      <c r="N668" s="6" t="s">
        <v>262</v>
      </c>
      <c r="O668" s="6" t="s">
        <v>215</v>
      </c>
      <c r="P668" s="6" t="b">
        <f t="shared" si="81"/>
        <v>0</v>
      </c>
      <c r="Q668" s="1">
        <v>1</v>
      </c>
      <c r="R668" s="4" t="str">
        <f>+VLOOKUP(M668,data1!$B$2:$C$19,2,0)</f>
        <v>CP09</v>
      </c>
      <c r="S668" s="8" t="s">
        <v>235</v>
      </c>
      <c r="T668" s="8" t="e">
        <f>VLOOKUP(L668,#REF!,3,0)</f>
        <v>#REF!</v>
      </c>
    </row>
    <row r="669" spans="1:20" x14ac:dyDescent="0.25">
      <c r="A669" s="66">
        <v>42766</v>
      </c>
      <c r="B669" s="67" t="s">
        <v>285</v>
      </c>
      <c r="C669" s="67" t="s">
        <v>49</v>
      </c>
      <c r="D669" s="68">
        <v>35770497.75</v>
      </c>
      <c r="E669" s="2">
        <v>0</v>
      </c>
      <c r="F669" s="12">
        <f t="shared" si="76"/>
        <v>35.770497749999997</v>
      </c>
      <c r="G669" s="8">
        <f t="shared" si="77"/>
        <v>1</v>
      </c>
      <c r="H669" s="8">
        <f t="shared" si="78"/>
        <v>2017</v>
      </c>
      <c r="I669" s="3" t="s">
        <v>47</v>
      </c>
      <c r="J669" s="6" t="str">
        <f t="shared" si="79"/>
        <v>6413</v>
      </c>
      <c r="K669" s="6" t="str">
        <f t="shared" si="80"/>
        <v>641</v>
      </c>
      <c r="L669" s="6" t="s">
        <v>257</v>
      </c>
      <c r="M669" s="4" t="str">
        <f>+VLOOKUP(J669,data1!$A$2:$C$19,2,0)</f>
        <v>Chi phí công cụ, dụng cụ</v>
      </c>
      <c r="N669" s="6" t="s">
        <v>264</v>
      </c>
      <c r="O669" s="6" t="s">
        <v>215</v>
      </c>
      <c r="P669" s="6" t="b">
        <f t="shared" si="81"/>
        <v>0</v>
      </c>
      <c r="Q669" s="1">
        <v>1</v>
      </c>
      <c r="R669" s="4" t="str">
        <f>+VLOOKUP(M669,data1!$B$2:$C$19,2,0)</f>
        <v>CP03</v>
      </c>
      <c r="S669" s="8" t="s">
        <v>235</v>
      </c>
      <c r="T669" s="8" t="e">
        <f>VLOOKUP(L669,#REF!,3,0)</f>
        <v>#REF!</v>
      </c>
    </row>
    <row r="670" spans="1:20" x14ac:dyDescent="0.25">
      <c r="A670" s="66">
        <v>42766</v>
      </c>
      <c r="B670" s="67" t="s">
        <v>290</v>
      </c>
      <c r="C670" s="67" t="s">
        <v>32</v>
      </c>
      <c r="D670" s="68">
        <v>34290000</v>
      </c>
      <c r="E670" s="2">
        <v>0</v>
      </c>
      <c r="F670" s="12">
        <f t="shared" si="76"/>
        <v>34.29</v>
      </c>
      <c r="G670" s="8">
        <f t="shared" si="77"/>
        <v>1</v>
      </c>
      <c r="H670" s="8">
        <f t="shared" si="78"/>
        <v>2017</v>
      </c>
      <c r="I670" s="3" t="s">
        <v>45</v>
      </c>
      <c r="J670" s="6" t="str">
        <f t="shared" si="79"/>
        <v>6413</v>
      </c>
      <c r="K670" s="6" t="str">
        <f t="shared" si="80"/>
        <v>641</v>
      </c>
      <c r="L670" s="6" t="s">
        <v>258</v>
      </c>
      <c r="M670" s="4" t="str">
        <f>+VLOOKUP(J670,data1!$A$2:$C$19,2,0)</f>
        <v>Chi phí công cụ, dụng cụ</v>
      </c>
      <c r="N670" s="6" t="s">
        <v>265</v>
      </c>
      <c r="O670" s="6" t="s">
        <v>215</v>
      </c>
      <c r="P670" s="6" t="b">
        <f t="shared" si="81"/>
        <v>0</v>
      </c>
      <c r="Q670" s="1">
        <v>1</v>
      </c>
      <c r="R670" s="4" t="str">
        <f>+VLOOKUP(M670,data1!$B$2:$C$19,2,0)</f>
        <v>CP03</v>
      </c>
      <c r="S670" s="8" t="s">
        <v>235</v>
      </c>
      <c r="T670" s="8" t="e">
        <f>VLOOKUP(L670,#REF!,3,0)</f>
        <v>#REF!</v>
      </c>
    </row>
    <row r="671" spans="1:20" x14ac:dyDescent="0.25">
      <c r="A671" s="66">
        <v>42766</v>
      </c>
      <c r="B671" s="67" t="s">
        <v>294</v>
      </c>
      <c r="C671" s="67" t="s">
        <v>39</v>
      </c>
      <c r="D671" s="68">
        <v>33376860</v>
      </c>
      <c r="E671" s="2">
        <v>0</v>
      </c>
      <c r="F671" s="12">
        <f t="shared" si="76"/>
        <v>33.376860000000001</v>
      </c>
      <c r="G671" s="8">
        <f t="shared" si="77"/>
        <v>1</v>
      </c>
      <c r="H671" s="8">
        <f t="shared" si="78"/>
        <v>2017</v>
      </c>
      <c r="I671" s="3" t="s">
        <v>136</v>
      </c>
      <c r="J671" s="6" t="str">
        <f t="shared" si="79"/>
        <v>6418</v>
      </c>
      <c r="K671" s="6" t="str">
        <f t="shared" si="80"/>
        <v>641</v>
      </c>
      <c r="L671" s="6" t="s">
        <v>256</v>
      </c>
      <c r="M671" s="4" t="str">
        <f>+VLOOKUP(J671,data1!$A$2:$C$19,2,0)</f>
        <v>Chi phí vận chuyển</v>
      </c>
      <c r="N671" s="6" t="s">
        <v>263</v>
      </c>
      <c r="O671" s="6" t="s">
        <v>215</v>
      </c>
      <c r="P671" s="6" t="b">
        <f t="shared" si="81"/>
        <v>0</v>
      </c>
      <c r="Q671" s="1">
        <v>1</v>
      </c>
      <c r="R671" s="4" t="str">
        <f>+VLOOKUP(M671,data1!$B$2:$C$19,2,0)</f>
        <v>CP08</v>
      </c>
      <c r="S671" s="8" t="s">
        <v>235</v>
      </c>
      <c r="T671" s="8" t="e">
        <f>VLOOKUP(L671,#REF!,3,0)</f>
        <v>#REF!</v>
      </c>
    </row>
    <row r="672" spans="1:20" x14ac:dyDescent="0.25">
      <c r="A672" s="66">
        <v>42766</v>
      </c>
      <c r="B672" s="67" t="s">
        <v>296</v>
      </c>
      <c r="C672" s="67" t="s">
        <v>39</v>
      </c>
      <c r="D672" s="68">
        <v>33376860</v>
      </c>
      <c r="E672" s="2">
        <v>0</v>
      </c>
      <c r="F672" s="12">
        <f t="shared" si="76"/>
        <v>33.376860000000001</v>
      </c>
      <c r="G672" s="8">
        <f t="shared" si="77"/>
        <v>1</v>
      </c>
      <c r="H672" s="8">
        <f t="shared" si="78"/>
        <v>2017</v>
      </c>
      <c r="I672" s="3" t="s">
        <v>138</v>
      </c>
      <c r="J672" s="6" t="str">
        <f t="shared" si="79"/>
        <v>6418</v>
      </c>
      <c r="K672" s="6" t="str">
        <f t="shared" si="80"/>
        <v>641</v>
      </c>
      <c r="L672" s="6" t="s">
        <v>257</v>
      </c>
      <c r="M672" s="4" t="str">
        <f>+VLOOKUP(J672,data1!$A$2:$C$19,2,0)</f>
        <v>Chi phí vận chuyển</v>
      </c>
      <c r="N672" s="6" t="s">
        <v>264</v>
      </c>
      <c r="O672" s="6" t="s">
        <v>215</v>
      </c>
      <c r="P672" s="6" t="b">
        <f t="shared" si="81"/>
        <v>0</v>
      </c>
      <c r="Q672" s="1">
        <v>1</v>
      </c>
      <c r="R672" s="4" t="str">
        <f>+VLOOKUP(M672,data1!$B$2:$C$19,2,0)</f>
        <v>CP08</v>
      </c>
      <c r="S672" s="8" t="s">
        <v>235</v>
      </c>
      <c r="T672" s="8" t="e">
        <f>VLOOKUP(L672,#REF!,3,0)</f>
        <v>#REF!</v>
      </c>
    </row>
    <row r="673" spans="1:20" x14ac:dyDescent="0.25">
      <c r="A673" s="66">
        <v>42766</v>
      </c>
      <c r="B673" s="67" t="s">
        <v>292</v>
      </c>
      <c r="C673" s="67" t="s">
        <v>33</v>
      </c>
      <c r="D673" s="68">
        <v>32175000</v>
      </c>
      <c r="E673" s="2">
        <v>0</v>
      </c>
      <c r="F673" s="12">
        <f t="shared" si="76"/>
        <v>32.174999999999997</v>
      </c>
      <c r="G673" s="8">
        <f t="shared" si="77"/>
        <v>1</v>
      </c>
      <c r="H673" s="8">
        <f t="shared" si="78"/>
        <v>2017</v>
      </c>
      <c r="I673" s="3" t="s">
        <v>174</v>
      </c>
      <c r="J673" s="6" t="str">
        <f t="shared" si="79"/>
        <v>6412</v>
      </c>
      <c r="K673" s="6" t="str">
        <f t="shared" si="80"/>
        <v>641</v>
      </c>
      <c r="L673" s="6" t="s">
        <v>259</v>
      </c>
      <c r="M673" s="4" t="str">
        <f>+VLOOKUP(J673,data1!$A$2:$C$19,2,0)</f>
        <v>Chi phí nguyên vật liệu, bao bì</v>
      </c>
      <c r="N673" s="6" t="s">
        <v>266</v>
      </c>
      <c r="O673" s="6" t="s">
        <v>215</v>
      </c>
      <c r="P673" s="6" t="b">
        <f t="shared" si="81"/>
        <v>0</v>
      </c>
      <c r="Q673" s="1">
        <v>1</v>
      </c>
      <c r="R673" s="4" t="str">
        <f>+VLOOKUP(M673,data1!$B$2:$C$19,2,0)</f>
        <v>CP02</v>
      </c>
      <c r="S673" s="8" t="s">
        <v>235</v>
      </c>
      <c r="T673" s="8" t="e">
        <f>VLOOKUP(L673,#REF!,3,0)</f>
        <v>#REF!</v>
      </c>
    </row>
    <row r="674" spans="1:20" x14ac:dyDescent="0.25">
      <c r="A674" s="66">
        <v>42766</v>
      </c>
      <c r="B674" s="67" t="s">
        <v>303</v>
      </c>
      <c r="C674" s="67" t="s">
        <v>31</v>
      </c>
      <c r="D674" s="68">
        <v>30334500</v>
      </c>
      <c r="E674" s="2">
        <v>0</v>
      </c>
      <c r="F674" s="12">
        <f t="shared" si="76"/>
        <v>30.334499999999998</v>
      </c>
      <c r="G674" s="8">
        <f t="shared" si="77"/>
        <v>1</v>
      </c>
      <c r="H674" s="8">
        <f t="shared" si="78"/>
        <v>2017</v>
      </c>
      <c r="I674" s="3" t="s">
        <v>29</v>
      </c>
      <c r="J674" s="6" t="str">
        <f t="shared" si="79"/>
        <v>6411</v>
      </c>
      <c r="K674" s="6" t="str">
        <f t="shared" si="80"/>
        <v>641</v>
      </c>
      <c r="L674" s="6" t="s">
        <v>258</v>
      </c>
      <c r="M674" s="4" t="str">
        <f>+VLOOKUP(J674,data1!$A$2:$C$19,2,0)</f>
        <v>Lương và thưởng</v>
      </c>
      <c r="N674" s="6" t="s">
        <v>265</v>
      </c>
      <c r="O674" s="6" t="s">
        <v>215</v>
      </c>
      <c r="P674" s="6" t="b">
        <f t="shared" si="81"/>
        <v>0</v>
      </c>
      <c r="Q674" s="1">
        <v>1</v>
      </c>
      <c r="R674" s="4" t="str">
        <f>+VLOOKUP(M674,data1!$B$2:$C$19,2,0)</f>
        <v>CP01</v>
      </c>
      <c r="S674" s="8" t="s">
        <v>235</v>
      </c>
      <c r="T674" s="8" t="e">
        <f>VLOOKUP(L674,#REF!,3,0)</f>
        <v>#REF!</v>
      </c>
    </row>
    <row r="675" spans="1:20" x14ac:dyDescent="0.25">
      <c r="A675" s="66">
        <v>42766</v>
      </c>
      <c r="B675" s="67" t="s">
        <v>275</v>
      </c>
      <c r="C675" s="67" t="s">
        <v>36</v>
      </c>
      <c r="D675" s="68">
        <v>29700891</v>
      </c>
      <c r="E675" s="2">
        <v>0</v>
      </c>
      <c r="F675" s="12">
        <f t="shared" si="76"/>
        <v>29.700890999999999</v>
      </c>
      <c r="G675" s="8">
        <f t="shared" si="77"/>
        <v>1</v>
      </c>
      <c r="H675" s="8">
        <f t="shared" si="78"/>
        <v>2017</v>
      </c>
      <c r="I675" s="3" t="s">
        <v>19</v>
      </c>
      <c r="J675" s="6" t="str">
        <f t="shared" si="79"/>
        <v>6413</v>
      </c>
      <c r="K675" s="6" t="str">
        <f t="shared" si="80"/>
        <v>641</v>
      </c>
      <c r="L675" s="6" t="s">
        <v>254</v>
      </c>
      <c r="M675" s="4" t="str">
        <f>+VLOOKUP(J675,data1!$A$2:$C$19,2,0)</f>
        <v>Chi phí công cụ, dụng cụ</v>
      </c>
      <c r="N675" s="6" t="s">
        <v>261</v>
      </c>
      <c r="O675" s="6" t="s">
        <v>215</v>
      </c>
      <c r="P675" s="6" t="b">
        <f t="shared" si="81"/>
        <v>0</v>
      </c>
      <c r="Q675" s="1">
        <v>1</v>
      </c>
      <c r="R675" s="4" t="str">
        <f>+VLOOKUP(M675,data1!$B$2:$C$19,2,0)</f>
        <v>CP03</v>
      </c>
      <c r="S675" s="8" t="s">
        <v>235</v>
      </c>
      <c r="T675" s="8" t="e">
        <f>VLOOKUP(L675,#REF!,3,0)</f>
        <v>#REF!</v>
      </c>
    </row>
    <row r="676" spans="1:20" x14ac:dyDescent="0.25">
      <c r="A676" s="66">
        <v>42766</v>
      </c>
      <c r="B676" s="67" t="s">
        <v>289</v>
      </c>
      <c r="C676" s="67" t="s">
        <v>133</v>
      </c>
      <c r="D676" s="68">
        <v>29448747</v>
      </c>
      <c r="E676" s="2">
        <v>0</v>
      </c>
      <c r="F676" s="12">
        <f t="shared" si="76"/>
        <v>29.448747000000001</v>
      </c>
      <c r="G676" s="8">
        <f t="shared" si="77"/>
        <v>1</v>
      </c>
      <c r="H676" s="8">
        <f t="shared" si="78"/>
        <v>2017</v>
      </c>
      <c r="I676" s="3" t="s">
        <v>132</v>
      </c>
      <c r="J676" s="6" t="str">
        <f t="shared" si="79"/>
        <v>6413</v>
      </c>
      <c r="K676" s="6" t="str">
        <f t="shared" si="80"/>
        <v>641</v>
      </c>
      <c r="L676" s="6" t="s">
        <v>256</v>
      </c>
      <c r="M676" s="4" t="str">
        <f>+VLOOKUP(J676,data1!$A$2:$C$19,2,0)</f>
        <v>Chi phí công cụ, dụng cụ</v>
      </c>
      <c r="N676" s="6" t="s">
        <v>263</v>
      </c>
      <c r="O676" s="6" t="s">
        <v>215</v>
      </c>
      <c r="P676" s="6" t="b">
        <f t="shared" si="81"/>
        <v>0</v>
      </c>
      <c r="Q676" s="1">
        <v>1</v>
      </c>
      <c r="R676" s="4" t="str">
        <f>+VLOOKUP(M676,data1!$B$2:$C$19,2,0)</f>
        <v>CP03</v>
      </c>
      <c r="S676" s="8" t="s">
        <v>235</v>
      </c>
      <c r="T676" s="8" t="e">
        <f>VLOOKUP(L676,#REF!,3,0)</f>
        <v>#REF!</v>
      </c>
    </row>
    <row r="677" spans="1:20" x14ac:dyDescent="0.25">
      <c r="A677" s="66">
        <v>42766</v>
      </c>
      <c r="B677" s="67" t="s">
        <v>280</v>
      </c>
      <c r="C677" s="67" t="s">
        <v>30</v>
      </c>
      <c r="D677" s="68">
        <v>27450200.25</v>
      </c>
      <c r="E677" s="2">
        <v>0</v>
      </c>
      <c r="F677" s="12">
        <f t="shared" si="76"/>
        <v>27.450200250000002</v>
      </c>
      <c r="G677" s="8">
        <f t="shared" si="77"/>
        <v>1</v>
      </c>
      <c r="H677" s="8">
        <f t="shared" si="78"/>
        <v>2017</v>
      </c>
      <c r="I677" s="3" t="s">
        <v>126</v>
      </c>
      <c r="J677" s="6" t="str">
        <f t="shared" si="79"/>
        <v>6419</v>
      </c>
      <c r="K677" s="6" t="str">
        <f t="shared" si="80"/>
        <v>641</v>
      </c>
      <c r="L677" s="6" t="s">
        <v>256</v>
      </c>
      <c r="M677" s="4" t="str">
        <f>+VLOOKUP(J677,data1!$A$2:$C$19,2,0)</f>
        <v>Chi Phí dịch vụ mua ngoài</v>
      </c>
      <c r="N677" s="6" t="s">
        <v>263</v>
      </c>
      <c r="O677" s="6" t="s">
        <v>215</v>
      </c>
      <c r="P677" s="6" t="b">
        <f t="shared" si="81"/>
        <v>0</v>
      </c>
      <c r="Q677" s="1">
        <v>1</v>
      </c>
      <c r="R677" s="4" t="str">
        <f>+VLOOKUP(M677,data1!$B$2:$C$19,2,0)</f>
        <v>CP09</v>
      </c>
      <c r="S677" s="8" t="s">
        <v>235</v>
      </c>
      <c r="T677" s="8" t="e">
        <f>VLOOKUP(L677,#REF!,3,0)</f>
        <v>#REF!</v>
      </c>
    </row>
    <row r="678" spans="1:20" x14ac:dyDescent="0.25">
      <c r="A678" s="66">
        <v>42766</v>
      </c>
      <c r="B678" s="67" t="s">
        <v>304</v>
      </c>
      <c r="C678" s="67" t="s">
        <v>33</v>
      </c>
      <c r="D678" s="68">
        <v>25830000</v>
      </c>
      <c r="E678" s="2">
        <v>0</v>
      </c>
      <c r="F678" s="12">
        <f t="shared" si="76"/>
        <v>25.83</v>
      </c>
      <c r="G678" s="8">
        <f t="shared" si="77"/>
        <v>1</v>
      </c>
      <c r="H678" s="8">
        <f t="shared" si="78"/>
        <v>2017</v>
      </c>
      <c r="I678" s="3" t="s">
        <v>178</v>
      </c>
      <c r="J678" s="6" t="str">
        <f t="shared" si="79"/>
        <v>6415</v>
      </c>
      <c r="K678" s="6" t="str">
        <f t="shared" si="80"/>
        <v>641</v>
      </c>
      <c r="L678" s="6" t="s">
        <v>259</v>
      </c>
      <c r="M678" s="4" t="str">
        <f>+VLOOKUP(J678,data1!$A$2:$C$19,2,0)</f>
        <v>Chi phí Marketing</v>
      </c>
      <c r="N678" s="6" t="s">
        <v>266</v>
      </c>
      <c r="O678" s="6" t="s">
        <v>215</v>
      </c>
      <c r="P678" s="6" t="b">
        <f t="shared" si="81"/>
        <v>0</v>
      </c>
      <c r="Q678" s="1">
        <v>1</v>
      </c>
      <c r="R678" s="4" t="str">
        <f>+VLOOKUP(M678,data1!$B$2:$C$19,2,0)</f>
        <v>CP05</v>
      </c>
      <c r="S678" s="8" t="s">
        <v>235</v>
      </c>
      <c r="T678" s="8" t="e">
        <f>VLOOKUP(L678,#REF!,3,0)</f>
        <v>#REF!</v>
      </c>
    </row>
    <row r="679" spans="1:20" ht="30" x14ac:dyDescent="0.25">
      <c r="A679" s="66">
        <v>42766</v>
      </c>
      <c r="B679" s="67" t="s">
        <v>278</v>
      </c>
      <c r="C679" s="67" t="s">
        <v>31</v>
      </c>
      <c r="D679" s="68">
        <v>23745694.5</v>
      </c>
      <c r="E679" s="2">
        <v>0</v>
      </c>
      <c r="F679" s="12">
        <f t="shared" si="76"/>
        <v>23.745694499999999</v>
      </c>
      <c r="G679" s="8">
        <f t="shared" si="77"/>
        <v>1</v>
      </c>
      <c r="H679" s="8">
        <f t="shared" si="78"/>
        <v>2017</v>
      </c>
      <c r="I679" s="3" t="s">
        <v>125</v>
      </c>
      <c r="J679" s="6" t="str">
        <f t="shared" si="79"/>
        <v>6416</v>
      </c>
      <c r="K679" s="6" t="str">
        <f t="shared" si="80"/>
        <v>641</v>
      </c>
      <c r="L679" s="6" t="s">
        <v>255</v>
      </c>
      <c r="M679" s="4" t="str">
        <f>+VLOOKUP(J679,data1!$A$2:$C$19,2,0)</f>
        <v>Chi phí điện, nước, điện thoại, Internet...</v>
      </c>
      <c r="N679" s="6" t="s">
        <v>262</v>
      </c>
      <c r="O679" s="6" t="s">
        <v>215</v>
      </c>
      <c r="P679" s="6" t="b">
        <f t="shared" si="81"/>
        <v>0</v>
      </c>
      <c r="Q679" s="1">
        <v>1</v>
      </c>
      <c r="R679" s="4" t="str">
        <f>+VLOOKUP(M679,data1!$B$2:$C$19,2,0)</f>
        <v>CP06</v>
      </c>
      <c r="S679" s="8" t="s">
        <v>235</v>
      </c>
      <c r="T679" s="8" t="e">
        <f>VLOOKUP(L679,#REF!,3,0)</f>
        <v>#REF!</v>
      </c>
    </row>
    <row r="680" spans="1:20" x14ac:dyDescent="0.25">
      <c r="A680" s="66">
        <v>42766</v>
      </c>
      <c r="B680" s="67" t="s">
        <v>288</v>
      </c>
      <c r="C680" s="67" t="s">
        <v>44</v>
      </c>
      <c r="D680" s="68">
        <v>21390907.5</v>
      </c>
      <c r="E680" s="2">
        <v>0</v>
      </c>
      <c r="F680" s="12">
        <f t="shared" si="76"/>
        <v>21.390907500000001</v>
      </c>
      <c r="G680" s="8">
        <f t="shared" si="77"/>
        <v>1</v>
      </c>
      <c r="H680" s="8">
        <f t="shared" si="78"/>
        <v>2017</v>
      </c>
      <c r="I680" s="3" t="s">
        <v>42</v>
      </c>
      <c r="J680" s="6" t="str">
        <f t="shared" si="79"/>
        <v>6413</v>
      </c>
      <c r="K680" s="6" t="str">
        <f t="shared" si="80"/>
        <v>641</v>
      </c>
      <c r="L680" s="6" t="s">
        <v>259</v>
      </c>
      <c r="M680" s="4" t="str">
        <f>+VLOOKUP(J680,data1!$A$2:$C$19,2,0)</f>
        <v>Chi phí công cụ, dụng cụ</v>
      </c>
      <c r="N680" s="6" t="s">
        <v>266</v>
      </c>
      <c r="O680" s="6" t="s">
        <v>215</v>
      </c>
      <c r="P680" s="6" t="b">
        <f t="shared" si="81"/>
        <v>0</v>
      </c>
      <c r="Q680" s="1">
        <v>1</v>
      </c>
      <c r="R680" s="4" t="str">
        <f>+VLOOKUP(M680,data1!$B$2:$C$19,2,0)</f>
        <v>CP03</v>
      </c>
      <c r="S680" s="8" t="s">
        <v>235</v>
      </c>
      <c r="T680" s="8" t="e">
        <f>VLOOKUP(L680,#REF!,3,0)</f>
        <v>#REF!</v>
      </c>
    </row>
    <row r="681" spans="1:20" x14ac:dyDescent="0.25">
      <c r="A681" s="66">
        <v>42766</v>
      </c>
      <c r="B681" s="67" t="s">
        <v>291</v>
      </c>
      <c r="C681" s="67" t="s">
        <v>48</v>
      </c>
      <c r="D681" s="68">
        <v>21346875</v>
      </c>
      <c r="E681" s="2">
        <v>0</v>
      </c>
      <c r="F681" s="12">
        <f t="shared" si="76"/>
        <v>21.346875000000001</v>
      </c>
      <c r="G681" s="8">
        <f t="shared" si="77"/>
        <v>1</v>
      </c>
      <c r="H681" s="8">
        <f t="shared" si="78"/>
        <v>2017</v>
      </c>
      <c r="I681" s="3" t="s">
        <v>134</v>
      </c>
      <c r="J681" s="6" t="str">
        <f t="shared" si="79"/>
        <v>6415</v>
      </c>
      <c r="K681" s="6" t="str">
        <f t="shared" si="80"/>
        <v>641</v>
      </c>
      <c r="L681" s="6" t="s">
        <v>257</v>
      </c>
      <c r="M681" s="4" t="str">
        <f>+VLOOKUP(J681,data1!$A$2:$C$19,2,0)</f>
        <v>Chi phí Marketing</v>
      </c>
      <c r="N681" s="6" t="s">
        <v>264</v>
      </c>
      <c r="O681" s="6" t="s">
        <v>215</v>
      </c>
      <c r="P681" s="6" t="b">
        <f t="shared" si="81"/>
        <v>0</v>
      </c>
      <c r="Q681" s="1">
        <v>1</v>
      </c>
      <c r="R681" s="4" t="str">
        <f>+VLOOKUP(M681,data1!$B$2:$C$19,2,0)</f>
        <v>CP05</v>
      </c>
      <c r="S681" s="8" t="s">
        <v>235</v>
      </c>
      <c r="T681" s="8" t="e">
        <f>VLOOKUP(L681,#REF!,3,0)</f>
        <v>#REF!</v>
      </c>
    </row>
    <row r="682" spans="1:20" x14ac:dyDescent="0.25">
      <c r="A682" s="66">
        <v>42766</v>
      </c>
      <c r="B682" s="67" t="s">
        <v>290</v>
      </c>
      <c r="C682" s="67" t="s">
        <v>135</v>
      </c>
      <c r="D682" s="68">
        <v>19603125</v>
      </c>
      <c r="E682" s="2">
        <v>0</v>
      </c>
      <c r="F682" s="12">
        <f t="shared" si="76"/>
        <v>19.603124999999999</v>
      </c>
      <c r="G682" s="8">
        <f t="shared" si="77"/>
        <v>1</v>
      </c>
      <c r="H682" s="8">
        <f t="shared" si="78"/>
        <v>2017</v>
      </c>
      <c r="I682" s="3" t="s">
        <v>45</v>
      </c>
      <c r="J682" s="6" t="str">
        <f t="shared" si="79"/>
        <v>6413</v>
      </c>
      <c r="K682" s="6" t="str">
        <f t="shared" si="80"/>
        <v>641</v>
      </c>
      <c r="L682" s="6" t="s">
        <v>258</v>
      </c>
      <c r="M682" s="4" t="str">
        <f>+VLOOKUP(J682,data1!$A$2:$C$19,2,0)</f>
        <v>Chi phí công cụ, dụng cụ</v>
      </c>
      <c r="N682" s="6" t="s">
        <v>265</v>
      </c>
      <c r="O682" s="6" t="s">
        <v>215</v>
      </c>
      <c r="P682" s="6" t="b">
        <f t="shared" si="81"/>
        <v>0</v>
      </c>
      <c r="Q682" s="1">
        <v>1</v>
      </c>
      <c r="R682" s="4" t="str">
        <f>+VLOOKUP(M682,data1!$B$2:$C$19,2,0)</f>
        <v>CP03</v>
      </c>
      <c r="S682" s="8" t="s">
        <v>235</v>
      </c>
      <c r="T682" s="8" t="e">
        <f>VLOOKUP(L682,#REF!,3,0)</f>
        <v>#REF!</v>
      </c>
    </row>
    <row r="683" spans="1:20" ht="30" x14ac:dyDescent="0.25">
      <c r="A683" s="66">
        <v>42766</v>
      </c>
      <c r="B683" s="67" t="s">
        <v>305</v>
      </c>
      <c r="C683" s="67" t="s">
        <v>31</v>
      </c>
      <c r="D683" s="68">
        <v>18240747.75</v>
      </c>
      <c r="E683" s="2">
        <v>0</v>
      </c>
      <c r="F683" s="12">
        <f t="shared" si="76"/>
        <v>18.240747750000001</v>
      </c>
      <c r="G683" s="8">
        <f t="shared" si="77"/>
        <v>1</v>
      </c>
      <c r="H683" s="8">
        <f t="shared" si="78"/>
        <v>2017</v>
      </c>
      <c r="I683" s="3" t="s">
        <v>143</v>
      </c>
      <c r="J683" s="6" t="str">
        <f t="shared" si="79"/>
        <v>6416</v>
      </c>
      <c r="K683" s="6" t="str">
        <f t="shared" si="80"/>
        <v>641</v>
      </c>
      <c r="L683" s="6" t="s">
        <v>257</v>
      </c>
      <c r="M683" s="4" t="str">
        <f>+VLOOKUP(J683,data1!$A$2:$C$19,2,0)</f>
        <v>Chi phí điện, nước, điện thoại, Internet...</v>
      </c>
      <c r="N683" s="6" t="s">
        <v>264</v>
      </c>
      <c r="O683" s="6" t="s">
        <v>215</v>
      </c>
      <c r="P683" s="6" t="b">
        <f t="shared" si="81"/>
        <v>0</v>
      </c>
      <c r="Q683" s="1">
        <v>1</v>
      </c>
      <c r="R683" s="4" t="str">
        <f>+VLOOKUP(M683,data1!$B$2:$C$19,2,0)</f>
        <v>CP06</v>
      </c>
      <c r="S683" s="8" t="s">
        <v>235</v>
      </c>
      <c r="T683" s="8" t="e">
        <f>VLOOKUP(L683,#REF!,3,0)</f>
        <v>#REF!</v>
      </c>
    </row>
    <row r="684" spans="1:20" ht="25.5" x14ac:dyDescent="0.25">
      <c r="A684" s="66">
        <v>42766</v>
      </c>
      <c r="B684" s="67" t="s">
        <v>306</v>
      </c>
      <c r="C684" s="67" t="s">
        <v>81</v>
      </c>
      <c r="D684" s="68">
        <v>16225600.5</v>
      </c>
      <c r="E684" s="2">
        <v>0</v>
      </c>
      <c r="F684" s="12">
        <f t="shared" si="76"/>
        <v>16.225600499999999</v>
      </c>
      <c r="G684" s="8">
        <f t="shared" si="77"/>
        <v>1</v>
      </c>
      <c r="H684" s="8">
        <f t="shared" si="78"/>
        <v>2017</v>
      </c>
      <c r="I684" s="3" t="s">
        <v>144</v>
      </c>
      <c r="J684" s="6" t="str">
        <f t="shared" si="79"/>
        <v>6413</v>
      </c>
      <c r="K684" s="6" t="str">
        <f t="shared" si="80"/>
        <v>641</v>
      </c>
      <c r="L684" s="6" t="s">
        <v>260</v>
      </c>
      <c r="M684" s="4" t="str">
        <f>+VLOOKUP(J684,data1!$A$2:$C$19,2,0)</f>
        <v>Chi phí công cụ, dụng cụ</v>
      </c>
      <c r="N684" s="6" t="s">
        <v>267</v>
      </c>
      <c r="O684" s="6" t="s">
        <v>215</v>
      </c>
      <c r="P684" s="6" t="b">
        <f t="shared" si="81"/>
        <v>0</v>
      </c>
      <c r="Q684" s="1">
        <v>1</v>
      </c>
      <c r="R684" s="4" t="str">
        <f>+VLOOKUP(M684,data1!$B$2:$C$19,2,0)</f>
        <v>CP03</v>
      </c>
      <c r="S684" s="8" t="s">
        <v>235</v>
      </c>
      <c r="T684" s="8" t="e">
        <f>VLOOKUP(L684,#REF!,3,0)</f>
        <v>#REF!</v>
      </c>
    </row>
    <row r="685" spans="1:20" x14ac:dyDescent="0.25">
      <c r="A685" s="66">
        <v>42766</v>
      </c>
      <c r="B685" s="67" t="s">
        <v>307</v>
      </c>
      <c r="C685" s="67" t="s">
        <v>176</v>
      </c>
      <c r="D685" s="68">
        <v>15583135.5</v>
      </c>
      <c r="E685" s="2">
        <v>0</v>
      </c>
      <c r="F685" s="12">
        <f t="shared" si="76"/>
        <v>15.583135499999999</v>
      </c>
      <c r="G685" s="8">
        <f t="shared" si="77"/>
        <v>1</v>
      </c>
      <c r="H685" s="8">
        <f t="shared" si="78"/>
        <v>2017</v>
      </c>
      <c r="I685" s="3" t="s">
        <v>179</v>
      </c>
      <c r="J685" s="6" t="str">
        <f t="shared" si="79"/>
        <v>6419</v>
      </c>
      <c r="K685" s="6" t="str">
        <f t="shared" si="80"/>
        <v>641</v>
      </c>
      <c r="L685" s="6" t="s">
        <v>259</v>
      </c>
      <c r="M685" s="4" t="str">
        <f>+VLOOKUP(J685,data1!$A$2:$C$19,2,0)</f>
        <v>Chi Phí dịch vụ mua ngoài</v>
      </c>
      <c r="N685" s="6" t="s">
        <v>266</v>
      </c>
      <c r="O685" s="6" t="s">
        <v>215</v>
      </c>
      <c r="P685" s="6" t="b">
        <f t="shared" si="81"/>
        <v>0</v>
      </c>
      <c r="Q685" s="1">
        <v>1</v>
      </c>
      <c r="R685" s="4" t="str">
        <f>+VLOOKUP(M685,data1!$B$2:$C$19,2,0)</f>
        <v>CP09</v>
      </c>
      <c r="S685" s="8" t="s">
        <v>235</v>
      </c>
      <c r="T685" s="8" t="e">
        <f>VLOOKUP(L685,#REF!,3,0)</f>
        <v>#REF!</v>
      </c>
    </row>
    <row r="686" spans="1:20" ht="30" x14ac:dyDescent="0.25">
      <c r="A686" s="66">
        <v>42766</v>
      </c>
      <c r="B686" s="67" t="s">
        <v>308</v>
      </c>
      <c r="C686" s="67" t="s">
        <v>31</v>
      </c>
      <c r="D686" s="68">
        <v>12658500</v>
      </c>
      <c r="E686" s="2">
        <v>0</v>
      </c>
      <c r="F686" s="12">
        <f t="shared" si="76"/>
        <v>12.6585</v>
      </c>
      <c r="G686" s="8">
        <f t="shared" si="77"/>
        <v>1</v>
      </c>
      <c r="H686" s="8">
        <f t="shared" si="78"/>
        <v>2017</v>
      </c>
      <c r="I686" s="3" t="s">
        <v>145</v>
      </c>
      <c r="J686" s="6" t="str">
        <f t="shared" si="79"/>
        <v>6416</v>
      </c>
      <c r="K686" s="6" t="str">
        <f t="shared" si="80"/>
        <v>641</v>
      </c>
      <c r="L686" s="6" t="s">
        <v>258</v>
      </c>
      <c r="M686" s="4" t="str">
        <f>+VLOOKUP(J686,data1!$A$2:$C$19,2,0)</f>
        <v>Chi phí điện, nước, điện thoại, Internet...</v>
      </c>
      <c r="N686" s="6" t="s">
        <v>265</v>
      </c>
      <c r="O686" s="6" t="s">
        <v>215</v>
      </c>
      <c r="P686" s="6" t="b">
        <f t="shared" si="81"/>
        <v>0</v>
      </c>
      <c r="Q686" s="1">
        <v>1</v>
      </c>
      <c r="R686" s="4" t="str">
        <f>+VLOOKUP(M686,data1!$B$2:$C$19,2,0)</f>
        <v>CP06</v>
      </c>
      <c r="S686" s="8" t="s">
        <v>235</v>
      </c>
      <c r="T686" s="8" t="e">
        <f>VLOOKUP(L686,#REF!,3,0)</f>
        <v>#REF!</v>
      </c>
    </row>
    <row r="687" spans="1:20" ht="30" x14ac:dyDescent="0.25">
      <c r="A687" s="66">
        <v>42766</v>
      </c>
      <c r="B687" s="67" t="s">
        <v>277</v>
      </c>
      <c r="C687" s="67" t="s">
        <v>54</v>
      </c>
      <c r="D687" s="68">
        <v>11939242.5</v>
      </c>
      <c r="E687" s="2">
        <v>0</v>
      </c>
      <c r="F687" s="12">
        <f t="shared" si="76"/>
        <v>11.939242500000001</v>
      </c>
      <c r="G687" s="8">
        <f t="shared" si="77"/>
        <v>1</v>
      </c>
      <c r="H687" s="8">
        <f t="shared" si="78"/>
        <v>2017</v>
      </c>
      <c r="I687" s="3" t="s">
        <v>172</v>
      </c>
      <c r="J687" s="6" t="str">
        <f t="shared" si="79"/>
        <v>6416</v>
      </c>
      <c r="K687" s="6" t="str">
        <f t="shared" si="80"/>
        <v>641</v>
      </c>
      <c r="L687" s="6" t="s">
        <v>254</v>
      </c>
      <c r="M687" s="4" t="str">
        <f>+VLOOKUP(J687,data1!$A$2:$C$19,2,0)</f>
        <v>Chi phí điện, nước, điện thoại, Internet...</v>
      </c>
      <c r="N687" s="6" t="s">
        <v>261</v>
      </c>
      <c r="O687" s="6" t="s">
        <v>215</v>
      </c>
      <c r="P687" s="6" t="b">
        <f t="shared" si="81"/>
        <v>0</v>
      </c>
      <c r="Q687" s="1">
        <v>1</v>
      </c>
      <c r="R687" s="4" t="str">
        <f>+VLOOKUP(M687,data1!$B$2:$C$19,2,0)</f>
        <v>CP06</v>
      </c>
      <c r="S687" s="8" t="s">
        <v>235</v>
      </c>
      <c r="T687" s="8" t="e">
        <f>VLOOKUP(L687,#REF!,3,0)</f>
        <v>#REF!</v>
      </c>
    </row>
    <row r="688" spans="1:20" x14ac:dyDescent="0.25">
      <c r="A688" s="66">
        <v>42766</v>
      </c>
      <c r="B688" s="67" t="s">
        <v>309</v>
      </c>
      <c r="C688" s="67" t="s">
        <v>39</v>
      </c>
      <c r="D688" s="68">
        <v>11338875</v>
      </c>
      <c r="E688" s="2">
        <v>0</v>
      </c>
      <c r="F688" s="12">
        <f t="shared" si="76"/>
        <v>11.338875</v>
      </c>
      <c r="G688" s="8">
        <f t="shared" si="77"/>
        <v>1</v>
      </c>
      <c r="H688" s="8">
        <f t="shared" si="78"/>
        <v>2017</v>
      </c>
      <c r="I688" s="3" t="s">
        <v>146</v>
      </c>
      <c r="J688" s="6" t="str">
        <f t="shared" si="79"/>
        <v>6415</v>
      </c>
      <c r="K688" s="6" t="str">
        <f t="shared" si="80"/>
        <v>641</v>
      </c>
      <c r="L688" s="6" t="s">
        <v>256</v>
      </c>
      <c r="M688" s="4" t="str">
        <f>+VLOOKUP(J688,data1!$A$2:$C$19,2,0)</f>
        <v>Chi phí Marketing</v>
      </c>
      <c r="N688" s="6" t="s">
        <v>263</v>
      </c>
      <c r="O688" s="6" t="s">
        <v>215</v>
      </c>
      <c r="P688" s="6" t="b">
        <f t="shared" si="81"/>
        <v>0</v>
      </c>
      <c r="Q688" s="1">
        <v>1</v>
      </c>
      <c r="R688" s="4" t="str">
        <f>+VLOOKUP(M688,data1!$B$2:$C$19,2,0)</f>
        <v>CP05</v>
      </c>
      <c r="S688" s="8" t="s">
        <v>235</v>
      </c>
      <c r="T688" s="8" t="e">
        <f>VLOOKUP(L688,#REF!,3,0)</f>
        <v>#REF!</v>
      </c>
    </row>
    <row r="689" spans="1:20" ht="30" x14ac:dyDescent="0.25">
      <c r="A689" s="66">
        <v>42766</v>
      </c>
      <c r="B689" s="67" t="s">
        <v>305</v>
      </c>
      <c r="C689" s="67" t="s">
        <v>39</v>
      </c>
      <c r="D689" s="68">
        <v>11338875</v>
      </c>
      <c r="E689" s="2">
        <v>0</v>
      </c>
      <c r="F689" s="12">
        <f t="shared" si="76"/>
        <v>11.338875</v>
      </c>
      <c r="G689" s="8">
        <f t="shared" si="77"/>
        <v>1</v>
      </c>
      <c r="H689" s="8">
        <f t="shared" si="78"/>
        <v>2017</v>
      </c>
      <c r="I689" s="3" t="s">
        <v>143</v>
      </c>
      <c r="J689" s="6" t="str">
        <f t="shared" si="79"/>
        <v>6416</v>
      </c>
      <c r="K689" s="6" t="str">
        <f t="shared" si="80"/>
        <v>641</v>
      </c>
      <c r="L689" s="6" t="s">
        <v>257</v>
      </c>
      <c r="M689" s="4" t="str">
        <f>+VLOOKUP(J689,data1!$A$2:$C$19,2,0)</f>
        <v>Chi phí điện, nước, điện thoại, Internet...</v>
      </c>
      <c r="N689" s="6" t="s">
        <v>264</v>
      </c>
      <c r="O689" s="6" t="s">
        <v>215</v>
      </c>
      <c r="P689" s="6" t="b">
        <f t="shared" si="81"/>
        <v>0</v>
      </c>
      <c r="Q689" s="1">
        <v>1</v>
      </c>
      <c r="R689" s="4" t="str">
        <f>+VLOOKUP(M689,data1!$B$2:$C$19,2,0)</f>
        <v>CP06</v>
      </c>
      <c r="S689" s="8" t="s">
        <v>235</v>
      </c>
      <c r="T689" s="8" t="e">
        <f>VLOOKUP(L689,#REF!,3,0)</f>
        <v>#REF!</v>
      </c>
    </row>
    <row r="690" spans="1:20" ht="25.5" x14ac:dyDescent="0.25">
      <c r="A690" s="66">
        <v>42766</v>
      </c>
      <c r="B690" s="67" t="s">
        <v>306</v>
      </c>
      <c r="C690" s="67" t="s">
        <v>147</v>
      </c>
      <c r="D690" s="68">
        <v>10779187.5</v>
      </c>
      <c r="E690" s="2">
        <v>0</v>
      </c>
      <c r="F690" s="12">
        <f t="shared" si="76"/>
        <v>10.779187500000001</v>
      </c>
      <c r="G690" s="8">
        <f t="shared" si="77"/>
        <v>1</v>
      </c>
      <c r="H690" s="8">
        <f t="shared" si="78"/>
        <v>2017</v>
      </c>
      <c r="I690" s="3" t="s">
        <v>144</v>
      </c>
      <c r="J690" s="6" t="str">
        <f t="shared" si="79"/>
        <v>6413</v>
      </c>
      <c r="K690" s="6" t="str">
        <f t="shared" si="80"/>
        <v>641</v>
      </c>
      <c r="L690" s="6" t="s">
        <v>260</v>
      </c>
      <c r="M690" s="4" t="str">
        <f>+VLOOKUP(J690,data1!$A$2:$C$19,2,0)</f>
        <v>Chi phí công cụ, dụng cụ</v>
      </c>
      <c r="N690" s="6" t="s">
        <v>267</v>
      </c>
      <c r="O690" s="6" t="s">
        <v>215</v>
      </c>
      <c r="P690" s="6" t="b">
        <f t="shared" si="81"/>
        <v>0</v>
      </c>
      <c r="Q690" s="1">
        <v>1</v>
      </c>
      <c r="R690" s="4" t="str">
        <f>+VLOOKUP(M690,data1!$B$2:$C$19,2,0)</f>
        <v>CP03</v>
      </c>
      <c r="S690" s="8" t="s">
        <v>235</v>
      </c>
      <c r="T690" s="8" t="e">
        <f>VLOOKUP(L690,#REF!,3,0)</f>
        <v>#REF!</v>
      </c>
    </row>
    <row r="691" spans="1:20" x14ac:dyDescent="0.25">
      <c r="A691" s="66">
        <v>42766</v>
      </c>
      <c r="B691" s="67" t="s">
        <v>296</v>
      </c>
      <c r="C691" s="67" t="s">
        <v>31</v>
      </c>
      <c r="D691" s="68">
        <v>9787500</v>
      </c>
      <c r="E691" s="2">
        <v>0</v>
      </c>
      <c r="F691" s="12">
        <f t="shared" si="76"/>
        <v>9.7874999999999996</v>
      </c>
      <c r="G691" s="8">
        <f t="shared" si="77"/>
        <v>1</v>
      </c>
      <c r="H691" s="8">
        <f t="shared" si="78"/>
        <v>2017</v>
      </c>
      <c r="I691" s="3" t="s">
        <v>138</v>
      </c>
      <c r="J691" s="6" t="str">
        <f t="shared" si="79"/>
        <v>6418</v>
      </c>
      <c r="K691" s="6" t="str">
        <f t="shared" si="80"/>
        <v>641</v>
      </c>
      <c r="L691" s="6" t="s">
        <v>257</v>
      </c>
      <c r="M691" s="4" t="str">
        <f>+VLOOKUP(J691,data1!$A$2:$C$19,2,0)</f>
        <v>Chi phí vận chuyển</v>
      </c>
      <c r="N691" s="6" t="s">
        <v>264</v>
      </c>
      <c r="O691" s="6" t="s">
        <v>215</v>
      </c>
      <c r="P691" s="6" t="b">
        <f t="shared" si="81"/>
        <v>0</v>
      </c>
      <c r="Q691" s="1">
        <v>1</v>
      </c>
      <c r="R691" s="4" t="str">
        <f>+VLOOKUP(M691,data1!$B$2:$C$19,2,0)</f>
        <v>CP08</v>
      </c>
      <c r="S691" s="8" t="s">
        <v>235</v>
      </c>
      <c r="T691" s="8" t="e">
        <f>VLOOKUP(L691,#REF!,3,0)</f>
        <v>#REF!</v>
      </c>
    </row>
    <row r="692" spans="1:20" x14ac:dyDescent="0.25">
      <c r="A692" s="66">
        <v>42766</v>
      </c>
      <c r="B692" s="67" t="s">
        <v>307</v>
      </c>
      <c r="C692" s="67" t="s">
        <v>180</v>
      </c>
      <c r="D692" s="68">
        <v>9713250</v>
      </c>
      <c r="E692" s="2">
        <v>0</v>
      </c>
      <c r="F692" s="12">
        <f t="shared" si="76"/>
        <v>9.7132500000000004</v>
      </c>
      <c r="G692" s="8">
        <f t="shared" si="77"/>
        <v>1</v>
      </c>
      <c r="H692" s="8">
        <f t="shared" si="78"/>
        <v>2017</v>
      </c>
      <c r="I692" s="3" t="s">
        <v>179</v>
      </c>
      <c r="J692" s="6" t="str">
        <f t="shared" si="79"/>
        <v>6419</v>
      </c>
      <c r="K692" s="6" t="str">
        <f t="shared" si="80"/>
        <v>641</v>
      </c>
      <c r="L692" s="6" t="s">
        <v>259</v>
      </c>
      <c r="M692" s="4" t="str">
        <f>+VLOOKUP(J692,data1!$A$2:$C$19,2,0)</f>
        <v>Chi Phí dịch vụ mua ngoài</v>
      </c>
      <c r="N692" s="6" t="s">
        <v>266</v>
      </c>
      <c r="O692" s="6" t="s">
        <v>215</v>
      </c>
      <c r="P692" s="6" t="b">
        <f t="shared" si="81"/>
        <v>0</v>
      </c>
      <c r="Q692" s="1">
        <v>1</v>
      </c>
      <c r="R692" s="4" t="str">
        <f>+VLOOKUP(M692,data1!$B$2:$C$19,2,0)</f>
        <v>CP09</v>
      </c>
      <c r="S692" s="8" t="s">
        <v>235</v>
      </c>
      <c r="T692" s="8" t="e">
        <f>VLOOKUP(L692,#REF!,3,0)</f>
        <v>#REF!</v>
      </c>
    </row>
    <row r="693" spans="1:20" x14ac:dyDescent="0.25">
      <c r="A693" s="66">
        <v>42766</v>
      </c>
      <c r="B693" s="67" t="s">
        <v>276</v>
      </c>
      <c r="C693" s="67" t="s">
        <v>54</v>
      </c>
      <c r="D693" s="68">
        <v>9000000</v>
      </c>
      <c r="E693" s="2">
        <v>0</v>
      </c>
      <c r="F693" s="12">
        <f t="shared" si="76"/>
        <v>9</v>
      </c>
      <c r="G693" s="8">
        <f t="shared" si="77"/>
        <v>1</v>
      </c>
      <c r="H693" s="8">
        <f t="shared" si="78"/>
        <v>2017</v>
      </c>
      <c r="I693" s="3" t="s">
        <v>61</v>
      </c>
      <c r="J693" s="6" t="str">
        <f t="shared" si="79"/>
        <v>6419</v>
      </c>
      <c r="K693" s="6" t="str">
        <f t="shared" si="80"/>
        <v>641</v>
      </c>
      <c r="L693" s="6" t="s">
        <v>254</v>
      </c>
      <c r="M693" s="4" t="str">
        <f>+VLOOKUP(J693,data1!$A$2:$C$19,2,0)</f>
        <v>Chi Phí dịch vụ mua ngoài</v>
      </c>
      <c r="N693" s="6" t="s">
        <v>261</v>
      </c>
      <c r="O693" s="6" t="s">
        <v>215</v>
      </c>
      <c r="P693" s="6" t="b">
        <f t="shared" si="81"/>
        <v>0</v>
      </c>
      <c r="Q693" s="1">
        <v>1</v>
      </c>
      <c r="R693" s="4" t="str">
        <f>+VLOOKUP(M693,data1!$B$2:$C$19,2,0)</f>
        <v>CP09</v>
      </c>
      <c r="S693" s="8" t="s">
        <v>235</v>
      </c>
      <c r="T693" s="8" t="e">
        <f>VLOOKUP(L693,#REF!,3,0)</f>
        <v>#REF!</v>
      </c>
    </row>
    <row r="694" spans="1:20" x14ac:dyDescent="0.25">
      <c r="A694" s="66">
        <v>42766</v>
      </c>
      <c r="B694" s="67" t="s">
        <v>307</v>
      </c>
      <c r="C694" s="67" t="s">
        <v>33</v>
      </c>
      <c r="D694" s="68">
        <v>8565750</v>
      </c>
      <c r="E694" s="2">
        <v>0</v>
      </c>
      <c r="F694" s="12">
        <f t="shared" si="76"/>
        <v>8.5657499999999995</v>
      </c>
      <c r="G694" s="8">
        <f t="shared" si="77"/>
        <v>1</v>
      </c>
      <c r="H694" s="8">
        <f t="shared" si="78"/>
        <v>2017</v>
      </c>
      <c r="I694" s="3" t="s">
        <v>179</v>
      </c>
      <c r="J694" s="6" t="str">
        <f t="shared" si="79"/>
        <v>6419</v>
      </c>
      <c r="K694" s="6" t="str">
        <f t="shared" si="80"/>
        <v>641</v>
      </c>
      <c r="L694" s="6" t="s">
        <v>259</v>
      </c>
      <c r="M694" s="4" t="str">
        <f>+VLOOKUP(J694,data1!$A$2:$C$19,2,0)</f>
        <v>Chi Phí dịch vụ mua ngoài</v>
      </c>
      <c r="N694" s="6" t="s">
        <v>266</v>
      </c>
      <c r="O694" s="6" t="s">
        <v>215</v>
      </c>
      <c r="P694" s="6" t="b">
        <f t="shared" si="81"/>
        <v>0</v>
      </c>
      <c r="Q694" s="1">
        <v>1</v>
      </c>
      <c r="R694" s="4" t="str">
        <f>+VLOOKUP(M694,data1!$B$2:$C$19,2,0)</f>
        <v>CP09</v>
      </c>
      <c r="S694" s="8" t="s">
        <v>235</v>
      </c>
      <c r="T694" s="8" t="e">
        <f>VLOOKUP(L694,#REF!,3,0)</f>
        <v>#REF!</v>
      </c>
    </row>
    <row r="695" spans="1:20" x14ac:dyDescent="0.25">
      <c r="A695" s="66">
        <v>42766</v>
      </c>
      <c r="B695" s="67" t="s">
        <v>286</v>
      </c>
      <c r="C695" s="67" t="s">
        <v>46</v>
      </c>
      <c r="D695" s="68">
        <v>8437500</v>
      </c>
      <c r="E695" s="2">
        <v>0</v>
      </c>
      <c r="F695" s="12">
        <f t="shared" si="76"/>
        <v>8.4375</v>
      </c>
      <c r="G695" s="8">
        <f t="shared" si="77"/>
        <v>1</v>
      </c>
      <c r="H695" s="8">
        <f t="shared" si="78"/>
        <v>2017</v>
      </c>
      <c r="I695" s="3" t="s">
        <v>131</v>
      </c>
      <c r="J695" s="6" t="str">
        <f t="shared" si="79"/>
        <v>6419</v>
      </c>
      <c r="K695" s="6" t="str">
        <f t="shared" si="80"/>
        <v>641</v>
      </c>
      <c r="L695" s="6" t="s">
        <v>258</v>
      </c>
      <c r="M695" s="4" t="str">
        <f>+VLOOKUP(J695,data1!$A$2:$C$19,2,0)</f>
        <v>Chi Phí dịch vụ mua ngoài</v>
      </c>
      <c r="N695" s="6" t="s">
        <v>265</v>
      </c>
      <c r="O695" s="6" t="s">
        <v>215</v>
      </c>
      <c r="P695" s="6" t="b">
        <f t="shared" si="81"/>
        <v>0</v>
      </c>
      <c r="Q695" s="1">
        <v>1</v>
      </c>
      <c r="R695" s="4" t="str">
        <f>+VLOOKUP(M695,data1!$B$2:$C$19,2,0)</f>
        <v>CP09</v>
      </c>
      <c r="S695" s="8" t="s">
        <v>235</v>
      </c>
      <c r="T695" s="8" t="e">
        <f>VLOOKUP(L695,#REF!,3,0)</f>
        <v>#REF!</v>
      </c>
    </row>
    <row r="696" spans="1:20" ht="15" customHeight="1" x14ac:dyDescent="0.25">
      <c r="A696" s="66">
        <v>42766</v>
      </c>
      <c r="B696" s="67" t="s">
        <v>310</v>
      </c>
      <c r="C696" s="67" t="s">
        <v>149</v>
      </c>
      <c r="D696" s="68">
        <v>7358811.75</v>
      </c>
      <c r="E696" s="2">
        <v>0</v>
      </c>
      <c r="F696" s="12">
        <f t="shared" si="76"/>
        <v>7.3588117500000001</v>
      </c>
      <c r="G696" s="8">
        <f t="shared" si="77"/>
        <v>1</v>
      </c>
      <c r="H696" s="8">
        <f t="shared" si="78"/>
        <v>2017</v>
      </c>
      <c r="I696" s="3" t="s">
        <v>148</v>
      </c>
      <c r="J696" s="6" t="str">
        <f t="shared" si="79"/>
        <v>6414</v>
      </c>
      <c r="K696" s="6" t="str">
        <f t="shared" si="80"/>
        <v>641</v>
      </c>
      <c r="L696" s="6" t="s">
        <v>260</v>
      </c>
      <c r="M696" s="4" t="str">
        <f>+VLOOKUP(J696,data1!$A$2:$C$19,2,0)</f>
        <v>Chi phí khấu hao TSCĐ</v>
      </c>
      <c r="N696" s="6" t="s">
        <v>267</v>
      </c>
      <c r="O696" s="6" t="s">
        <v>215</v>
      </c>
      <c r="P696" s="6" t="b">
        <f t="shared" si="81"/>
        <v>0</v>
      </c>
      <c r="Q696" s="1">
        <v>1</v>
      </c>
      <c r="R696" s="4" t="str">
        <f>+VLOOKUP(M696,data1!$B$2:$C$19,2,0)</f>
        <v>CP04</v>
      </c>
      <c r="S696" s="8" t="s">
        <v>235</v>
      </c>
      <c r="T696" s="8" t="e">
        <f>VLOOKUP(L696,#REF!,3,0)</f>
        <v>#REF!</v>
      </c>
    </row>
    <row r="697" spans="1:20" x14ac:dyDescent="0.25">
      <c r="A697" s="66">
        <v>42766</v>
      </c>
      <c r="B697" s="67" t="s">
        <v>311</v>
      </c>
      <c r="C697" s="67" t="s">
        <v>135</v>
      </c>
      <c r="D697" s="68">
        <v>6704997.75</v>
      </c>
      <c r="E697" s="2">
        <v>0</v>
      </c>
      <c r="F697" s="12">
        <f t="shared" si="76"/>
        <v>6.7049977500000004</v>
      </c>
      <c r="G697" s="8">
        <f t="shared" si="77"/>
        <v>1</v>
      </c>
      <c r="H697" s="8">
        <f t="shared" si="78"/>
        <v>2017</v>
      </c>
      <c r="I697" s="3" t="s">
        <v>150</v>
      </c>
      <c r="J697" s="6" t="str">
        <f t="shared" si="79"/>
        <v>6414</v>
      </c>
      <c r="K697" s="6" t="str">
        <f t="shared" si="80"/>
        <v>641</v>
      </c>
      <c r="L697" s="6" t="s">
        <v>258</v>
      </c>
      <c r="M697" s="4" t="str">
        <f>+VLOOKUP(J697,data1!$A$2:$C$19,2,0)</f>
        <v>Chi phí khấu hao TSCĐ</v>
      </c>
      <c r="N697" s="6" t="s">
        <v>265</v>
      </c>
      <c r="O697" s="6" t="s">
        <v>215</v>
      </c>
      <c r="P697" s="6" t="b">
        <f t="shared" si="81"/>
        <v>0</v>
      </c>
      <c r="Q697" s="1">
        <v>1</v>
      </c>
      <c r="R697" s="4" t="str">
        <f>+VLOOKUP(M697,data1!$B$2:$C$19,2,0)</f>
        <v>CP04</v>
      </c>
      <c r="S697" s="8" t="s">
        <v>235</v>
      </c>
      <c r="T697" s="8" t="e">
        <f>VLOOKUP(L697,#REF!,3,0)</f>
        <v>#REF!</v>
      </c>
    </row>
    <row r="698" spans="1:20" x14ac:dyDescent="0.25">
      <c r="A698" s="66">
        <v>42766</v>
      </c>
      <c r="B698" s="67" t="s">
        <v>280</v>
      </c>
      <c r="C698" s="67" t="s">
        <v>31</v>
      </c>
      <c r="D698" s="68">
        <v>6678450</v>
      </c>
      <c r="E698" s="2">
        <v>0</v>
      </c>
      <c r="F698" s="12">
        <f t="shared" si="76"/>
        <v>6.6784499999999998</v>
      </c>
      <c r="G698" s="8">
        <f t="shared" si="77"/>
        <v>1</v>
      </c>
      <c r="H698" s="8">
        <f t="shared" si="78"/>
        <v>2017</v>
      </c>
      <c r="I698" s="3" t="s">
        <v>126</v>
      </c>
      <c r="J698" s="6" t="str">
        <f t="shared" si="79"/>
        <v>6419</v>
      </c>
      <c r="K698" s="6" t="str">
        <f t="shared" si="80"/>
        <v>641</v>
      </c>
      <c r="L698" s="6" t="s">
        <v>256</v>
      </c>
      <c r="M698" s="4" t="str">
        <f>+VLOOKUP(J698,data1!$A$2:$C$19,2,0)</f>
        <v>Chi Phí dịch vụ mua ngoài</v>
      </c>
      <c r="N698" s="6" t="s">
        <v>263</v>
      </c>
      <c r="O698" s="6" t="s">
        <v>215</v>
      </c>
      <c r="P698" s="6" t="b">
        <f t="shared" si="81"/>
        <v>0</v>
      </c>
      <c r="Q698" s="1">
        <v>1</v>
      </c>
      <c r="R698" s="4" t="str">
        <f>+VLOOKUP(M698,data1!$B$2:$C$19,2,0)</f>
        <v>CP09</v>
      </c>
      <c r="S698" s="8" t="s">
        <v>235</v>
      </c>
      <c r="T698" s="8" t="e">
        <f>VLOOKUP(L698,#REF!,3,0)</f>
        <v>#REF!</v>
      </c>
    </row>
    <row r="699" spans="1:20" x14ac:dyDescent="0.25">
      <c r="A699" s="66">
        <v>42766</v>
      </c>
      <c r="B699" s="67" t="s">
        <v>290</v>
      </c>
      <c r="C699" s="67" t="s">
        <v>31</v>
      </c>
      <c r="D699" s="68">
        <v>6381000</v>
      </c>
      <c r="E699" s="2">
        <v>0</v>
      </c>
      <c r="F699" s="12">
        <f t="shared" si="76"/>
        <v>6.3810000000000002</v>
      </c>
      <c r="G699" s="8">
        <f t="shared" si="77"/>
        <v>1</v>
      </c>
      <c r="H699" s="8">
        <f t="shared" si="78"/>
        <v>2017</v>
      </c>
      <c r="I699" s="3" t="s">
        <v>45</v>
      </c>
      <c r="J699" s="6" t="str">
        <f t="shared" si="79"/>
        <v>6413</v>
      </c>
      <c r="K699" s="6" t="str">
        <f t="shared" si="80"/>
        <v>641</v>
      </c>
      <c r="L699" s="6" t="s">
        <v>258</v>
      </c>
      <c r="M699" s="4" t="str">
        <f>+VLOOKUP(J699,data1!$A$2:$C$19,2,0)</f>
        <v>Chi phí công cụ, dụng cụ</v>
      </c>
      <c r="N699" s="6" t="s">
        <v>265</v>
      </c>
      <c r="O699" s="6" t="s">
        <v>215</v>
      </c>
      <c r="P699" s="6" t="b">
        <f t="shared" si="81"/>
        <v>0</v>
      </c>
      <c r="Q699" s="1">
        <v>1</v>
      </c>
      <c r="R699" s="4" t="str">
        <f>+VLOOKUP(M699,data1!$B$2:$C$19,2,0)</f>
        <v>CP03</v>
      </c>
      <c r="S699" s="8" t="s">
        <v>235</v>
      </c>
      <c r="T699" s="8" t="e">
        <f>VLOOKUP(L699,#REF!,3,0)</f>
        <v>#REF!</v>
      </c>
    </row>
    <row r="700" spans="1:20" x14ac:dyDescent="0.25">
      <c r="A700" s="66">
        <v>42766</v>
      </c>
      <c r="B700" s="67" t="s">
        <v>307</v>
      </c>
      <c r="C700" s="67" t="s">
        <v>181</v>
      </c>
      <c r="D700" s="68">
        <v>6115500</v>
      </c>
      <c r="E700" s="2">
        <v>0</v>
      </c>
      <c r="F700" s="12">
        <f t="shared" si="76"/>
        <v>6.1154999999999999</v>
      </c>
      <c r="G700" s="8">
        <f t="shared" si="77"/>
        <v>1</v>
      </c>
      <c r="H700" s="8">
        <f t="shared" si="78"/>
        <v>2017</v>
      </c>
      <c r="I700" s="3" t="s">
        <v>179</v>
      </c>
      <c r="J700" s="6" t="str">
        <f t="shared" si="79"/>
        <v>6419</v>
      </c>
      <c r="K700" s="6" t="str">
        <f t="shared" si="80"/>
        <v>641</v>
      </c>
      <c r="L700" s="6" t="s">
        <v>259</v>
      </c>
      <c r="M700" s="4" t="str">
        <f>+VLOOKUP(J700,data1!$A$2:$C$19,2,0)</f>
        <v>Chi Phí dịch vụ mua ngoài</v>
      </c>
      <c r="N700" s="6" t="s">
        <v>266</v>
      </c>
      <c r="O700" s="6" t="s">
        <v>215</v>
      </c>
      <c r="P700" s="6" t="b">
        <f t="shared" si="81"/>
        <v>0</v>
      </c>
      <c r="Q700" s="1">
        <v>1</v>
      </c>
      <c r="R700" s="4" t="str">
        <f>+VLOOKUP(M700,data1!$B$2:$C$19,2,0)</f>
        <v>CP09</v>
      </c>
      <c r="S700" s="8" t="s">
        <v>235</v>
      </c>
      <c r="T700" s="8" t="e">
        <f>VLOOKUP(L700,#REF!,3,0)</f>
        <v>#REF!</v>
      </c>
    </row>
    <row r="701" spans="1:20" ht="30" x14ac:dyDescent="0.25">
      <c r="A701" s="66">
        <v>42766</v>
      </c>
      <c r="B701" s="67" t="s">
        <v>312</v>
      </c>
      <c r="C701" s="67" t="s">
        <v>31</v>
      </c>
      <c r="D701" s="68">
        <v>5494500</v>
      </c>
      <c r="E701" s="2">
        <v>0</v>
      </c>
      <c r="F701" s="12">
        <f t="shared" si="76"/>
        <v>5.4945000000000004</v>
      </c>
      <c r="G701" s="8">
        <f t="shared" si="77"/>
        <v>1</v>
      </c>
      <c r="H701" s="8">
        <f t="shared" si="78"/>
        <v>2017</v>
      </c>
      <c r="I701" s="3" t="s">
        <v>151</v>
      </c>
      <c r="J701" s="6" t="str">
        <f t="shared" si="79"/>
        <v>6416</v>
      </c>
      <c r="K701" s="6" t="str">
        <f t="shared" si="80"/>
        <v>641</v>
      </c>
      <c r="L701" s="6" t="s">
        <v>260</v>
      </c>
      <c r="M701" s="4" t="str">
        <f>+VLOOKUP(J701,data1!$A$2:$C$19,2,0)</f>
        <v>Chi phí điện, nước, điện thoại, Internet...</v>
      </c>
      <c r="N701" s="6" t="s">
        <v>267</v>
      </c>
      <c r="O701" s="6" t="s">
        <v>215</v>
      </c>
      <c r="P701" s="6" t="b">
        <f t="shared" si="81"/>
        <v>0</v>
      </c>
      <c r="Q701" s="1">
        <v>1</v>
      </c>
      <c r="R701" s="4" t="str">
        <f>+VLOOKUP(M701,data1!$B$2:$C$19,2,0)</f>
        <v>CP06</v>
      </c>
      <c r="S701" s="8" t="s">
        <v>235</v>
      </c>
      <c r="T701" s="8" t="e">
        <f>VLOOKUP(L701,#REF!,3,0)</f>
        <v>#REF!</v>
      </c>
    </row>
    <row r="702" spans="1:20" ht="30" x14ac:dyDescent="0.25">
      <c r="A702" s="66">
        <v>42766</v>
      </c>
      <c r="B702" s="67" t="s">
        <v>277</v>
      </c>
      <c r="C702" s="67" t="s">
        <v>33</v>
      </c>
      <c r="D702" s="68">
        <v>5470371</v>
      </c>
      <c r="E702" s="2">
        <v>0</v>
      </c>
      <c r="F702" s="12">
        <f t="shared" si="76"/>
        <v>5.4703710000000001</v>
      </c>
      <c r="G702" s="8">
        <f t="shared" si="77"/>
        <v>1</v>
      </c>
      <c r="H702" s="8">
        <f t="shared" si="78"/>
        <v>2017</v>
      </c>
      <c r="I702" s="3" t="s">
        <v>172</v>
      </c>
      <c r="J702" s="6" t="str">
        <f t="shared" si="79"/>
        <v>6416</v>
      </c>
      <c r="K702" s="6" t="str">
        <f t="shared" si="80"/>
        <v>641</v>
      </c>
      <c r="L702" s="6" t="s">
        <v>254</v>
      </c>
      <c r="M702" s="4" t="str">
        <f>+VLOOKUP(J702,data1!$A$2:$C$19,2,0)</f>
        <v>Chi phí điện, nước, điện thoại, Internet...</v>
      </c>
      <c r="N702" s="6" t="s">
        <v>261</v>
      </c>
      <c r="O702" s="6" t="s">
        <v>215</v>
      </c>
      <c r="P702" s="6" t="b">
        <f t="shared" si="81"/>
        <v>0</v>
      </c>
      <c r="Q702" s="1">
        <v>1</v>
      </c>
      <c r="R702" s="4" t="str">
        <f>+VLOOKUP(M702,data1!$B$2:$C$19,2,0)</f>
        <v>CP06</v>
      </c>
      <c r="S702" s="8" t="s">
        <v>235</v>
      </c>
      <c r="T702" s="8" t="e">
        <f>VLOOKUP(L702,#REF!,3,0)</f>
        <v>#REF!</v>
      </c>
    </row>
    <row r="703" spans="1:20" x14ac:dyDescent="0.25">
      <c r="A703" s="66">
        <v>42766</v>
      </c>
      <c r="B703" s="67" t="s">
        <v>281</v>
      </c>
      <c r="C703" s="67" t="s">
        <v>49</v>
      </c>
      <c r="D703" s="68">
        <v>4687499.25</v>
      </c>
      <c r="E703" s="2">
        <v>0</v>
      </c>
      <c r="F703" s="12">
        <f t="shared" si="76"/>
        <v>4.6874992500000001</v>
      </c>
      <c r="G703" s="8">
        <f t="shared" si="77"/>
        <v>1</v>
      </c>
      <c r="H703" s="8">
        <f t="shared" si="78"/>
        <v>2017</v>
      </c>
      <c r="I703" s="3" t="s">
        <v>127</v>
      </c>
      <c r="J703" s="6" t="str">
        <f t="shared" si="79"/>
        <v>6419</v>
      </c>
      <c r="K703" s="6" t="str">
        <f t="shared" si="80"/>
        <v>641</v>
      </c>
      <c r="L703" s="6" t="s">
        <v>257</v>
      </c>
      <c r="M703" s="4" t="str">
        <f>+VLOOKUP(J703,data1!$A$2:$C$19,2,0)</f>
        <v>Chi Phí dịch vụ mua ngoài</v>
      </c>
      <c r="N703" s="6" t="s">
        <v>264</v>
      </c>
      <c r="O703" s="6" t="s">
        <v>215</v>
      </c>
      <c r="P703" s="6" t="b">
        <f t="shared" si="81"/>
        <v>0</v>
      </c>
      <c r="Q703" s="1">
        <v>1</v>
      </c>
      <c r="R703" s="4" t="str">
        <f>+VLOOKUP(M703,data1!$B$2:$C$19,2,0)</f>
        <v>CP09</v>
      </c>
      <c r="S703" s="8" t="s">
        <v>235</v>
      </c>
      <c r="T703" s="8" t="e">
        <f>VLOOKUP(L703,#REF!,3,0)</f>
        <v>#REF!</v>
      </c>
    </row>
    <row r="704" spans="1:20" x14ac:dyDescent="0.25">
      <c r="A704" s="66">
        <v>42766</v>
      </c>
      <c r="B704" s="67" t="s">
        <v>283</v>
      </c>
      <c r="C704" s="67" t="s">
        <v>129</v>
      </c>
      <c r="D704" s="68">
        <v>4218750</v>
      </c>
      <c r="E704" s="2">
        <v>0</v>
      </c>
      <c r="F704" s="12">
        <f t="shared" si="76"/>
        <v>4.21875</v>
      </c>
      <c r="G704" s="8">
        <f t="shared" si="77"/>
        <v>1</v>
      </c>
      <c r="H704" s="8">
        <f t="shared" si="78"/>
        <v>2017</v>
      </c>
      <c r="I704" s="3" t="s">
        <v>128</v>
      </c>
      <c r="J704" s="6" t="str">
        <f t="shared" si="79"/>
        <v>6411</v>
      </c>
      <c r="K704" s="6" t="str">
        <f t="shared" si="80"/>
        <v>641</v>
      </c>
      <c r="L704" s="6" t="s">
        <v>256</v>
      </c>
      <c r="M704" s="4" t="str">
        <f>+VLOOKUP(J704,data1!$A$2:$C$19,2,0)</f>
        <v>Lương và thưởng</v>
      </c>
      <c r="N704" s="6" t="s">
        <v>263</v>
      </c>
      <c r="O704" s="6" t="s">
        <v>215</v>
      </c>
      <c r="P704" s="6" t="b">
        <f t="shared" si="81"/>
        <v>0</v>
      </c>
      <c r="Q704" s="1">
        <v>1</v>
      </c>
      <c r="R704" s="4" t="str">
        <f>+VLOOKUP(M704,data1!$B$2:$C$19,2,0)</f>
        <v>CP01</v>
      </c>
      <c r="S704" s="8" t="s">
        <v>235</v>
      </c>
      <c r="T704" s="8" t="e">
        <f>VLOOKUP(L704,#REF!,3,0)</f>
        <v>#REF!</v>
      </c>
    </row>
    <row r="705" spans="1:20" x14ac:dyDescent="0.25">
      <c r="A705" s="66">
        <v>42766</v>
      </c>
      <c r="B705" s="67" t="s">
        <v>286</v>
      </c>
      <c r="C705" s="67" t="s">
        <v>82</v>
      </c>
      <c r="D705" s="68">
        <v>3375000</v>
      </c>
      <c r="E705" s="2">
        <v>0</v>
      </c>
      <c r="F705" s="12">
        <f t="shared" si="76"/>
        <v>3.375</v>
      </c>
      <c r="G705" s="8">
        <f t="shared" si="77"/>
        <v>1</v>
      </c>
      <c r="H705" s="8">
        <f t="shared" si="78"/>
        <v>2017</v>
      </c>
      <c r="I705" s="3" t="s">
        <v>131</v>
      </c>
      <c r="J705" s="6" t="str">
        <f t="shared" si="79"/>
        <v>6419</v>
      </c>
      <c r="K705" s="6" t="str">
        <f t="shared" si="80"/>
        <v>641</v>
      </c>
      <c r="L705" s="6" t="s">
        <v>258</v>
      </c>
      <c r="M705" s="4" t="str">
        <f>+VLOOKUP(J705,data1!$A$2:$C$19,2,0)</f>
        <v>Chi Phí dịch vụ mua ngoài</v>
      </c>
      <c r="N705" s="6" t="s">
        <v>265</v>
      </c>
      <c r="O705" s="6" t="s">
        <v>215</v>
      </c>
      <c r="P705" s="6" t="b">
        <f t="shared" si="81"/>
        <v>0</v>
      </c>
      <c r="Q705" s="1">
        <v>1</v>
      </c>
      <c r="R705" s="4" t="str">
        <f>+VLOOKUP(M705,data1!$B$2:$C$19,2,0)</f>
        <v>CP09</v>
      </c>
      <c r="S705" s="8" t="s">
        <v>235</v>
      </c>
      <c r="T705" s="8" t="e">
        <f>VLOOKUP(L705,#REF!,3,0)</f>
        <v>#REF!</v>
      </c>
    </row>
    <row r="706" spans="1:20" x14ac:dyDescent="0.25">
      <c r="A706" s="66">
        <v>42766</v>
      </c>
      <c r="B706" s="67" t="s">
        <v>287</v>
      </c>
      <c r="C706" s="67" t="s">
        <v>33</v>
      </c>
      <c r="D706" s="68">
        <v>2700000</v>
      </c>
      <c r="E706" s="2">
        <v>0</v>
      </c>
      <c r="F706" s="12">
        <f t="shared" si="76"/>
        <v>2.7</v>
      </c>
      <c r="G706" s="8">
        <f t="shared" si="77"/>
        <v>1</v>
      </c>
      <c r="H706" s="8">
        <f t="shared" si="78"/>
        <v>2017</v>
      </c>
      <c r="I706" s="3" t="s">
        <v>28</v>
      </c>
      <c r="J706" s="6" t="str">
        <f t="shared" si="79"/>
        <v>6411</v>
      </c>
      <c r="K706" s="6" t="str">
        <f t="shared" si="80"/>
        <v>641</v>
      </c>
      <c r="L706" s="6" t="s">
        <v>259</v>
      </c>
      <c r="M706" s="4" t="str">
        <f>+VLOOKUP(J706,data1!$A$2:$C$19,2,0)</f>
        <v>Lương và thưởng</v>
      </c>
      <c r="N706" s="6" t="s">
        <v>266</v>
      </c>
      <c r="O706" s="6" t="s">
        <v>215</v>
      </c>
      <c r="P706" s="6" t="b">
        <f t="shared" si="81"/>
        <v>0</v>
      </c>
      <c r="Q706" s="1">
        <v>1</v>
      </c>
      <c r="R706" s="4" t="str">
        <f>+VLOOKUP(M706,data1!$B$2:$C$19,2,0)</f>
        <v>CP01</v>
      </c>
      <c r="S706" s="8" t="s">
        <v>235</v>
      </c>
      <c r="T706" s="8" t="e">
        <f>VLOOKUP(L706,#REF!,3,0)</f>
        <v>#REF!</v>
      </c>
    </row>
    <row r="707" spans="1:20" x14ac:dyDescent="0.25">
      <c r="A707" s="66">
        <v>42766</v>
      </c>
      <c r="B707" s="67" t="s">
        <v>290</v>
      </c>
      <c r="C707" s="67" t="s">
        <v>46</v>
      </c>
      <c r="D707" s="68">
        <v>2531250</v>
      </c>
      <c r="E707" s="2">
        <v>0</v>
      </c>
      <c r="F707" s="12">
        <f t="shared" si="76"/>
        <v>2.53125</v>
      </c>
      <c r="G707" s="8">
        <f t="shared" si="77"/>
        <v>1</v>
      </c>
      <c r="H707" s="8">
        <f t="shared" si="78"/>
        <v>2017</v>
      </c>
      <c r="I707" s="3" t="s">
        <v>45</v>
      </c>
      <c r="J707" s="6" t="str">
        <f t="shared" si="79"/>
        <v>6413</v>
      </c>
      <c r="K707" s="6" t="str">
        <f t="shared" si="80"/>
        <v>641</v>
      </c>
      <c r="L707" s="6" t="s">
        <v>258</v>
      </c>
      <c r="M707" s="4" t="str">
        <f>+VLOOKUP(J707,data1!$A$2:$C$19,2,0)</f>
        <v>Chi phí công cụ, dụng cụ</v>
      </c>
      <c r="N707" s="6" t="s">
        <v>265</v>
      </c>
      <c r="O707" s="6" t="s">
        <v>215</v>
      </c>
      <c r="P707" s="6" t="b">
        <f t="shared" si="81"/>
        <v>0</v>
      </c>
      <c r="Q707" s="1">
        <v>1</v>
      </c>
      <c r="R707" s="4" t="str">
        <f>+VLOOKUP(M707,data1!$B$2:$C$19,2,0)</f>
        <v>CP03</v>
      </c>
      <c r="S707" s="8" t="s">
        <v>235</v>
      </c>
      <c r="T707" s="8" t="e">
        <f>VLOOKUP(L707,#REF!,3,0)</f>
        <v>#REF!</v>
      </c>
    </row>
    <row r="708" spans="1:20" x14ac:dyDescent="0.25">
      <c r="A708" s="66">
        <v>42766</v>
      </c>
      <c r="B708" s="67" t="s">
        <v>289</v>
      </c>
      <c r="C708" s="67" t="s">
        <v>31</v>
      </c>
      <c r="D708" s="68">
        <v>2485125</v>
      </c>
      <c r="E708" s="2">
        <v>0</v>
      </c>
      <c r="F708" s="12">
        <f t="shared" si="76"/>
        <v>2.485125</v>
      </c>
      <c r="G708" s="8">
        <f t="shared" si="77"/>
        <v>1</v>
      </c>
      <c r="H708" s="8">
        <f t="shared" si="78"/>
        <v>2017</v>
      </c>
      <c r="I708" s="3" t="s">
        <v>132</v>
      </c>
      <c r="J708" s="6" t="str">
        <f t="shared" si="79"/>
        <v>6413</v>
      </c>
      <c r="K708" s="6" t="str">
        <f t="shared" si="80"/>
        <v>641</v>
      </c>
      <c r="L708" s="6" t="s">
        <v>256</v>
      </c>
      <c r="M708" s="4" t="str">
        <f>+VLOOKUP(J708,data1!$A$2:$C$19,2,0)</f>
        <v>Chi phí công cụ, dụng cụ</v>
      </c>
      <c r="N708" s="6" t="s">
        <v>263</v>
      </c>
      <c r="O708" s="6" t="s">
        <v>215</v>
      </c>
      <c r="P708" s="6" t="b">
        <f t="shared" si="81"/>
        <v>0</v>
      </c>
      <c r="Q708" s="1">
        <v>1</v>
      </c>
      <c r="R708" s="4" t="str">
        <f>+VLOOKUP(M708,data1!$B$2:$C$19,2,0)</f>
        <v>CP03</v>
      </c>
      <c r="S708" s="8" t="s">
        <v>235</v>
      </c>
      <c r="T708" s="8" t="e">
        <f>VLOOKUP(L708,#REF!,3,0)</f>
        <v>#REF!</v>
      </c>
    </row>
    <row r="709" spans="1:20" x14ac:dyDescent="0.25">
      <c r="A709" s="66">
        <v>42766</v>
      </c>
      <c r="B709" s="67" t="s">
        <v>289</v>
      </c>
      <c r="C709" s="67" t="s">
        <v>139</v>
      </c>
      <c r="D709" s="68">
        <v>2484375.75</v>
      </c>
      <c r="E709" s="2">
        <v>0</v>
      </c>
      <c r="F709" s="12">
        <f t="shared" si="76"/>
        <v>2.4843757499999999</v>
      </c>
      <c r="G709" s="8">
        <f t="shared" si="77"/>
        <v>1</v>
      </c>
      <c r="H709" s="8">
        <f t="shared" si="78"/>
        <v>2017</v>
      </c>
      <c r="I709" s="3" t="s">
        <v>132</v>
      </c>
      <c r="J709" s="6" t="str">
        <f t="shared" si="79"/>
        <v>6413</v>
      </c>
      <c r="K709" s="6" t="str">
        <f t="shared" si="80"/>
        <v>641</v>
      </c>
      <c r="L709" s="6" t="s">
        <v>256</v>
      </c>
      <c r="M709" s="4" t="str">
        <f>+VLOOKUP(J709,data1!$A$2:$C$19,2,0)</f>
        <v>Chi phí công cụ, dụng cụ</v>
      </c>
      <c r="N709" s="6" t="s">
        <v>263</v>
      </c>
      <c r="O709" s="6" t="s">
        <v>215</v>
      </c>
      <c r="P709" s="6" t="b">
        <f t="shared" si="81"/>
        <v>0</v>
      </c>
      <c r="Q709" s="1">
        <v>1</v>
      </c>
      <c r="R709" s="4" t="str">
        <f>+VLOOKUP(M709,data1!$B$2:$C$19,2,0)</f>
        <v>CP03</v>
      </c>
      <c r="S709" s="8" t="s">
        <v>235</v>
      </c>
      <c r="T709" s="8" t="e">
        <f>VLOOKUP(L709,#REF!,3,0)</f>
        <v>#REF!</v>
      </c>
    </row>
    <row r="710" spans="1:20" x14ac:dyDescent="0.25">
      <c r="A710" s="66">
        <v>42766</v>
      </c>
      <c r="B710" s="67" t="s">
        <v>280</v>
      </c>
      <c r="C710" s="67" t="s">
        <v>82</v>
      </c>
      <c r="D710" s="68">
        <v>2250000</v>
      </c>
      <c r="E710" s="2">
        <v>0</v>
      </c>
      <c r="F710" s="12">
        <f t="shared" si="76"/>
        <v>2.25</v>
      </c>
      <c r="G710" s="8">
        <f t="shared" si="77"/>
        <v>1</v>
      </c>
      <c r="H710" s="8">
        <f t="shared" si="78"/>
        <v>2017</v>
      </c>
      <c r="I710" s="3" t="s">
        <v>126</v>
      </c>
      <c r="J710" s="6" t="str">
        <f t="shared" si="79"/>
        <v>6419</v>
      </c>
      <c r="K710" s="6" t="str">
        <f t="shared" si="80"/>
        <v>641</v>
      </c>
      <c r="L710" s="6" t="s">
        <v>256</v>
      </c>
      <c r="M710" s="4" t="str">
        <f>+VLOOKUP(J710,data1!$A$2:$C$19,2,0)</f>
        <v>Chi Phí dịch vụ mua ngoài</v>
      </c>
      <c r="N710" s="6" t="s">
        <v>263</v>
      </c>
      <c r="O710" s="6" t="s">
        <v>215</v>
      </c>
      <c r="P710" s="6" t="b">
        <f t="shared" si="81"/>
        <v>0</v>
      </c>
      <c r="Q710" s="1">
        <v>1</v>
      </c>
      <c r="R710" s="4" t="str">
        <f>+VLOOKUP(M710,data1!$B$2:$C$19,2,0)</f>
        <v>CP09</v>
      </c>
      <c r="S710" s="8" t="s">
        <v>235</v>
      </c>
      <c r="T710" s="8" t="e">
        <f>VLOOKUP(L710,#REF!,3,0)</f>
        <v>#REF!</v>
      </c>
    </row>
    <row r="711" spans="1:20" x14ac:dyDescent="0.25">
      <c r="A711" s="66">
        <v>42766</v>
      </c>
      <c r="B711" s="67" t="s">
        <v>276</v>
      </c>
      <c r="C711" s="67" t="s">
        <v>82</v>
      </c>
      <c r="D711" s="68">
        <v>2250000</v>
      </c>
      <c r="E711" s="2">
        <v>0</v>
      </c>
      <c r="F711" s="12">
        <f t="shared" ref="F711:F726" si="82">D711/1000000</f>
        <v>2.25</v>
      </c>
      <c r="G711" s="8">
        <f t="shared" ref="G711:G726" si="83">MONTH(A711)</f>
        <v>1</v>
      </c>
      <c r="H711" s="8">
        <f t="shared" ref="H711:H726" si="84">YEAR(A711)</f>
        <v>2017</v>
      </c>
      <c r="I711" s="3" t="s">
        <v>61</v>
      </c>
      <c r="J711" s="6" t="str">
        <f t="shared" ref="J711:J726" si="85">+LEFT(I711,4)</f>
        <v>6419</v>
      </c>
      <c r="K711" s="6" t="str">
        <f t="shared" ref="K711:K726" si="86">+LEFT(J711,3)</f>
        <v>641</v>
      </c>
      <c r="L711" s="6" t="s">
        <v>254</v>
      </c>
      <c r="M711" s="4" t="str">
        <f>+VLOOKUP(J711,data1!$A$2:$C$19,2,0)</f>
        <v>Chi Phí dịch vụ mua ngoài</v>
      </c>
      <c r="N711" s="6" t="s">
        <v>261</v>
      </c>
      <c r="O711" s="6" t="s">
        <v>215</v>
      </c>
      <c r="P711" s="6" t="b">
        <f t="shared" si="81"/>
        <v>0</v>
      </c>
      <c r="Q711" s="1">
        <v>1</v>
      </c>
      <c r="R711" s="4" t="str">
        <f>+VLOOKUP(M711,data1!$B$2:$C$19,2,0)</f>
        <v>CP09</v>
      </c>
      <c r="S711" s="8" t="s">
        <v>235</v>
      </c>
      <c r="T711" s="8" t="e">
        <f>VLOOKUP(L711,#REF!,3,0)</f>
        <v>#REF!</v>
      </c>
    </row>
    <row r="712" spans="1:20" x14ac:dyDescent="0.25">
      <c r="A712" s="66">
        <v>42766</v>
      </c>
      <c r="B712" s="67" t="s">
        <v>274</v>
      </c>
      <c r="C712" s="67" t="s">
        <v>82</v>
      </c>
      <c r="D712" s="68">
        <v>2250000</v>
      </c>
      <c r="E712" s="2">
        <v>0</v>
      </c>
      <c r="F712" s="12">
        <f t="shared" si="82"/>
        <v>2.25</v>
      </c>
      <c r="G712" s="8">
        <f t="shared" si="83"/>
        <v>1</v>
      </c>
      <c r="H712" s="8">
        <f t="shared" si="84"/>
        <v>2017</v>
      </c>
      <c r="I712" s="3" t="s">
        <v>62</v>
      </c>
      <c r="J712" s="6" t="str">
        <f t="shared" si="85"/>
        <v>6419</v>
      </c>
      <c r="K712" s="6" t="str">
        <f t="shared" si="86"/>
        <v>641</v>
      </c>
      <c r="L712" s="6" t="s">
        <v>255</v>
      </c>
      <c r="M712" s="4" t="str">
        <f>+VLOOKUP(J712,data1!$A$2:$C$19,2,0)</f>
        <v>Chi Phí dịch vụ mua ngoài</v>
      </c>
      <c r="N712" s="6" t="s">
        <v>262</v>
      </c>
      <c r="O712" s="6" t="s">
        <v>215</v>
      </c>
      <c r="P712" s="6" t="b">
        <f t="shared" si="81"/>
        <v>0</v>
      </c>
      <c r="Q712" s="1">
        <v>1</v>
      </c>
      <c r="R712" s="4" t="str">
        <f>+VLOOKUP(M712,data1!$B$2:$C$19,2,0)</f>
        <v>CP09</v>
      </c>
      <c r="S712" s="8" t="s">
        <v>235</v>
      </c>
      <c r="T712" s="8" t="e">
        <f>VLOOKUP(L712,#REF!,3,0)</f>
        <v>#REF!</v>
      </c>
    </row>
    <row r="713" spans="1:20" x14ac:dyDescent="0.25">
      <c r="A713" s="66">
        <v>42766</v>
      </c>
      <c r="B713" s="67" t="s">
        <v>281</v>
      </c>
      <c r="C713" s="67" t="s">
        <v>82</v>
      </c>
      <c r="D713" s="68">
        <v>2250000</v>
      </c>
      <c r="E713" s="2">
        <v>0</v>
      </c>
      <c r="F713" s="12">
        <f t="shared" si="82"/>
        <v>2.25</v>
      </c>
      <c r="G713" s="8">
        <f t="shared" si="83"/>
        <v>1</v>
      </c>
      <c r="H713" s="8">
        <f t="shared" si="84"/>
        <v>2017</v>
      </c>
      <c r="I713" s="3" t="s">
        <v>127</v>
      </c>
      <c r="J713" s="6" t="str">
        <f t="shared" si="85"/>
        <v>6419</v>
      </c>
      <c r="K713" s="6" t="str">
        <f t="shared" si="86"/>
        <v>641</v>
      </c>
      <c r="L713" s="6" t="s">
        <v>257</v>
      </c>
      <c r="M713" s="4" t="str">
        <f>+VLOOKUP(J713,data1!$A$2:$C$19,2,0)</f>
        <v>Chi Phí dịch vụ mua ngoài</v>
      </c>
      <c r="N713" s="6" t="s">
        <v>264</v>
      </c>
      <c r="O713" s="6" t="s">
        <v>215</v>
      </c>
      <c r="P713" s="6" t="b">
        <f t="shared" si="81"/>
        <v>0</v>
      </c>
      <c r="Q713" s="1">
        <v>1</v>
      </c>
      <c r="R713" s="4" t="str">
        <f>+VLOOKUP(M713,data1!$B$2:$C$19,2,0)</f>
        <v>CP09</v>
      </c>
      <c r="S713" s="8" t="s">
        <v>235</v>
      </c>
      <c r="T713" s="8" t="e">
        <f>VLOOKUP(L713,#REF!,3,0)</f>
        <v>#REF!</v>
      </c>
    </row>
    <row r="714" spans="1:20" x14ac:dyDescent="0.25">
      <c r="A714" s="66">
        <v>42766</v>
      </c>
      <c r="B714" s="67" t="s">
        <v>275</v>
      </c>
      <c r="C714" s="67" t="s">
        <v>26</v>
      </c>
      <c r="D714" s="68">
        <v>2200097.25</v>
      </c>
      <c r="E714" s="2">
        <v>0</v>
      </c>
      <c r="F714" s="12">
        <f t="shared" si="82"/>
        <v>2.2000972499999998</v>
      </c>
      <c r="G714" s="8">
        <f t="shared" si="83"/>
        <v>1</v>
      </c>
      <c r="H714" s="8">
        <f t="shared" si="84"/>
        <v>2017</v>
      </c>
      <c r="I714" s="3" t="s">
        <v>19</v>
      </c>
      <c r="J714" s="6" t="str">
        <f t="shared" si="85"/>
        <v>6413</v>
      </c>
      <c r="K714" s="6" t="str">
        <f t="shared" si="86"/>
        <v>641</v>
      </c>
      <c r="L714" s="6" t="s">
        <v>254</v>
      </c>
      <c r="M714" s="4" t="str">
        <f>+VLOOKUP(J714,data1!$A$2:$C$19,2,0)</f>
        <v>Chi phí công cụ, dụng cụ</v>
      </c>
      <c r="N714" s="6" t="s">
        <v>261</v>
      </c>
      <c r="O714" s="6" t="s">
        <v>215</v>
      </c>
      <c r="P714" s="6" t="b">
        <f t="shared" si="81"/>
        <v>0</v>
      </c>
      <c r="Q714" s="1">
        <v>1</v>
      </c>
      <c r="R714" s="4" t="str">
        <f>+VLOOKUP(M714,data1!$B$2:$C$19,2,0)</f>
        <v>CP03</v>
      </c>
      <c r="S714" s="8" t="s">
        <v>235</v>
      </c>
      <c r="T714" s="8" t="e">
        <f>VLOOKUP(L714,#REF!,3,0)</f>
        <v>#REF!</v>
      </c>
    </row>
    <row r="715" spans="1:20" x14ac:dyDescent="0.25">
      <c r="A715" s="66">
        <v>42766</v>
      </c>
      <c r="B715" s="67" t="s">
        <v>284</v>
      </c>
      <c r="C715" s="67" t="s">
        <v>77</v>
      </c>
      <c r="D715" s="68">
        <v>2025000</v>
      </c>
      <c r="E715" s="2">
        <v>0</v>
      </c>
      <c r="F715" s="12">
        <f t="shared" si="82"/>
        <v>2.0249999999999999</v>
      </c>
      <c r="G715" s="8">
        <f t="shared" si="83"/>
        <v>1</v>
      </c>
      <c r="H715" s="8">
        <f t="shared" si="84"/>
        <v>2017</v>
      </c>
      <c r="I715" s="3" t="s">
        <v>130</v>
      </c>
      <c r="J715" s="6" t="str">
        <f t="shared" si="85"/>
        <v>6411</v>
      </c>
      <c r="K715" s="6" t="str">
        <f t="shared" si="86"/>
        <v>641</v>
      </c>
      <c r="L715" s="6" t="s">
        <v>257</v>
      </c>
      <c r="M715" s="4" t="str">
        <f>+VLOOKUP(J715,data1!$A$2:$C$19,2,0)</f>
        <v>Lương và thưởng</v>
      </c>
      <c r="N715" s="6" t="s">
        <v>264</v>
      </c>
      <c r="O715" s="6" t="s">
        <v>215</v>
      </c>
      <c r="P715" s="6" t="b">
        <f t="shared" si="81"/>
        <v>0</v>
      </c>
      <c r="Q715" s="1">
        <v>1</v>
      </c>
      <c r="R715" s="4" t="str">
        <f>+VLOOKUP(M715,data1!$B$2:$C$19,2,0)</f>
        <v>CP01</v>
      </c>
      <c r="S715" s="8" t="s">
        <v>235</v>
      </c>
      <c r="T715" s="8" t="e">
        <f>VLOOKUP(L715,#REF!,3,0)</f>
        <v>#REF!</v>
      </c>
    </row>
    <row r="716" spans="1:20" x14ac:dyDescent="0.25">
      <c r="A716" s="66">
        <v>42766</v>
      </c>
      <c r="B716" s="67" t="s">
        <v>307</v>
      </c>
      <c r="C716" s="67" t="s">
        <v>52</v>
      </c>
      <c r="D716" s="68">
        <v>1800000</v>
      </c>
      <c r="E716" s="2">
        <v>0</v>
      </c>
      <c r="F716" s="12">
        <f t="shared" si="82"/>
        <v>1.8</v>
      </c>
      <c r="G716" s="8">
        <f t="shared" si="83"/>
        <v>1</v>
      </c>
      <c r="H716" s="8">
        <f t="shared" si="84"/>
        <v>2017</v>
      </c>
      <c r="I716" s="3" t="s">
        <v>179</v>
      </c>
      <c r="J716" s="6" t="str">
        <f t="shared" si="85"/>
        <v>6419</v>
      </c>
      <c r="K716" s="6" t="str">
        <f t="shared" si="86"/>
        <v>641</v>
      </c>
      <c r="L716" s="6" t="s">
        <v>259</v>
      </c>
      <c r="M716" s="4" t="str">
        <f>+VLOOKUP(J716,data1!$A$2:$C$19,2,0)</f>
        <v>Chi Phí dịch vụ mua ngoài</v>
      </c>
      <c r="N716" s="6" t="s">
        <v>266</v>
      </c>
      <c r="O716" s="6" t="s">
        <v>215</v>
      </c>
      <c r="P716" s="6" t="b">
        <f t="shared" si="81"/>
        <v>0</v>
      </c>
      <c r="Q716" s="1">
        <v>1</v>
      </c>
      <c r="R716" s="4" t="str">
        <f>+VLOOKUP(M716,data1!$B$2:$C$19,2,0)</f>
        <v>CP09</v>
      </c>
      <c r="S716" s="8" t="s">
        <v>235</v>
      </c>
      <c r="T716" s="8" t="e">
        <f>VLOOKUP(L716,#REF!,3,0)</f>
        <v>#REF!</v>
      </c>
    </row>
    <row r="717" spans="1:20" ht="30" x14ac:dyDescent="0.25">
      <c r="A717" s="66">
        <v>42766</v>
      </c>
      <c r="B717" s="67" t="s">
        <v>313</v>
      </c>
      <c r="C717" s="67" t="s">
        <v>30</v>
      </c>
      <c r="D717" s="68">
        <v>1639084.5</v>
      </c>
      <c r="E717" s="2">
        <v>0</v>
      </c>
      <c r="F717" s="12">
        <f t="shared" si="82"/>
        <v>1.6390845000000001</v>
      </c>
      <c r="G717" s="8">
        <f t="shared" si="83"/>
        <v>1</v>
      </c>
      <c r="H717" s="8">
        <f t="shared" si="84"/>
        <v>2017</v>
      </c>
      <c r="I717" s="3" t="s">
        <v>152</v>
      </c>
      <c r="J717" s="6" t="str">
        <f t="shared" si="85"/>
        <v>6416</v>
      </c>
      <c r="K717" s="6" t="str">
        <f t="shared" si="86"/>
        <v>641</v>
      </c>
      <c r="L717" s="6" t="s">
        <v>256</v>
      </c>
      <c r="M717" s="4" t="str">
        <f>+VLOOKUP(J717,data1!$A$2:$C$19,2,0)</f>
        <v>Chi phí điện, nước, điện thoại, Internet...</v>
      </c>
      <c r="N717" s="6" t="s">
        <v>263</v>
      </c>
      <c r="O717" s="6" t="s">
        <v>215</v>
      </c>
      <c r="P717" s="6" t="b">
        <f t="shared" ref="P717:P736" si="87">+EXACT($B717,$I717)</f>
        <v>0</v>
      </c>
      <c r="Q717" s="1">
        <v>1</v>
      </c>
      <c r="R717" s="4" t="str">
        <f>+VLOOKUP(M717,data1!$B$2:$C$19,2,0)</f>
        <v>CP06</v>
      </c>
      <c r="S717" s="8" t="s">
        <v>235</v>
      </c>
      <c r="T717" s="8" t="e">
        <f>VLOOKUP(L717,#REF!,3,0)</f>
        <v>#REF!</v>
      </c>
    </row>
    <row r="718" spans="1:20" ht="30" x14ac:dyDescent="0.25">
      <c r="A718" s="66">
        <v>42766</v>
      </c>
      <c r="B718" s="67" t="s">
        <v>314</v>
      </c>
      <c r="C718" s="67" t="s">
        <v>180</v>
      </c>
      <c r="D718" s="68">
        <v>1469403</v>
      </c>
      <c r="E718" s="2">
        <v>0</v>
      </c>
      <c r="F718" s="12">
        <f t="shared" si="82"/>
        <v>1.469403</v>
      </c>
      <c r="G718" s="8">
        <f t="shared" si="83"/>
        <v>1</v>
      </c>
      <c r="H718" s="8">
        <f t="shared" si="84"/>
        <v>2017</v>
      </c>
      <c r="I718" s="3" t="s">
        <v>182</v>
      </c>
      <c r="J718" s="6" t="str">
        <f t="shared" si="85"/>
        <v>6416</v>
      </c>
      <c r="K718" s="6" t="str">
        <f t="shared" si="86"/>
        <v>641</v>
      </c>
      <c r="L718" s="6" t="s">
        <v>259</v>
      </c>
      <c r="M718" s="4" t="str">
        <f>+VLOOKUP(J718,data1!$A$2:$C$19,2,0)</f>
        <v>Chi phí điện, nước, điện thoại, Internet...</v>
      </c>
      <c r="N718" s="6" t="s">
        <v>266</v>
      </c>
      <c r="O718" s="6" t="s">
        <v>215</v>
      </c>
      <c r="P718" s="6" t="b">
        <f t="shared" si="87"/>
        <v>0</v>
      </c>
      <c r="Q718" s="1">
        <v>1</v>
      </c>
      <c r="R718" s="4" t="str">
        <f>+VLOOKUP(M718,data1!$B$2:$C$19,2,0)</f>
        <v>CP06</v>
      </c>
      <c r="S718" s="8" t="s">
        <v>235</v>
      </c>
      <c r="T718" s="8" t="e">
        <f>VLOOKUP(L718,#REF!,3,0)</f>
        <v>#REF!</v>
      </c>
    </row>
    <row r="719" spans="1:20" x14ac:dyDescent="0.25">
      <c r="A719" s="66">
        <v>42766</v>
      </c>
      <c r="B719" s="67" t="s">
        <v>302</v>
      </c>
      <c r="C719" s="67" t="s">
        <v>31</v>
      </c>
      <c r="D719" s="68">
        <v>1462500</v>
      </c>
      <c r="E719" s="2">
        <v>0</v>
      </c>
      <c r="F719" s="12">
        <f t="shared" si="82"/>
        <v>1.4624999999999999</v>
      </c>
      <c r="G719" s="8">
        <f t="shared" si="83"/>
        <v>1</v>
      </c>
      <c r="H719" s="8">
        <f t="shared" si="84"/>
        <v>2017</v>
      </c>
      <c r="I719" s="3" t="s">
        <v>142</v>
      </c>
      <c r="J719" s="6" t="str">
        <f t="shared" si="85"/>
        <v>6418</v>
      </c>
      <c r="K719" s="6" t="str">
        <f t="shared" si="86"/>
        <v>641</v>
      </c>
      <c r="L719" s="6" t="s">
        <v>258</v>
      </c>
      <c r="M719" s="4" t="str">
        <f>+VLOOKUP(J719,data1!$A$2:$C$19,2,0)</f>
        <v>Chi phí vận chuyển</v>
      </c>
      <c r="N719" s="6" t="s">
        <v>265</v>
      </c>
      <c r="O719" s="6" t="s">
        <v>215</v>
      </c>
      <c r="P719" s="6" t="b">
        <f t="shared" si="87"/>
        <v>0</v>
      </c>
      <c r="Q719" s="1">
        <v>1</v>
      </c>
      <c r="R719" s="4" t="str">
        <f>+VLOOKUP(M719,data1!$B$2:$C$19,2,0)</f>
        <v>CP08</v>
      </c>
      <c r="S719" s="8" t="s">
        <v>235</v>
      </c>
      <c r="T719" s="8" t="e">
        <f>VLOOKUP(L719,#REF!,3,0)</f>
        <v>#REF!</v>
      </c>
    </row>
    <row r="720" spans="1:20" x14ac:dyDescent="0.25">
      <c r="A720" s="66">
        <v>42766</v>
      </c>
      <c r="B720" s="67" t="s">
        <v>287</v>
      </c>
      <c r="C720" s="67" t="s">
        <v>180</v>
      </c>
      <c r="D720" s="68">
        <v>1350000</v>
      </c>
      <c r="E720" s="2">
        <v>0</v>
      </c>
      <c r="F720" s="12">
        <f t="shared" si="82"/>
        <v>1.35</v>
      </c>
      <c r="G720" s="8">
        <f t="shared" si="83"/>
        <v>1</v>
      </c>
      <c r="H720" s="8">
        <f t="shared" si="84"/>
        <v>2017</v>
      </c>
      <c r="I720" s="3" t="s">
        <v>28</v>
      </c>
      <c r="J720" s="6" t="str">
        <f t="shared" si="85"/>
        <v>6411</v>
      </c>
      <c r="K720" s="6" t="str">
        <f t="shared" si="86"/>
        <v>641</v>
      </c>
      <c r="L720" s="6" t="s">
        <v>259</v>
      </c>
      <c r="M720" s="4" t="str">
        <f>+VLOOKUP(J720,data1!$A$2:$C$19,2,0)</f>
        <v>Lương và thưởng</v>
      </c>
      <c r="N720" s="6" t="s">
        <v>266</v>
      </c>
      <c r="O720" s="6" t="s">
        <v>215</v>
      </c>
      <c r="P720" s="6" t="b">
        <f t="shared" si="87"/>
        <v>0</v>
      </c>
      <c r="Q720" s="1">
        <v>1</v>
      </c>
      <c r="R720" s="4" t="str">
        <f>+VLOOKUP(M720,data1!$B$2:$C$19,2,0)</f>
        <v>CP01</v>
      </c>
      <c r="S720" s="8" t="s">
        <v>235</v>
      </c>
      <c r="T720" s="8" t="e">
        <f>VLOOKUP(L720,#REF!,3,0)</f>
        <v>#REF!</v>
      </c>
    </row>
    <row r="721" spans="1:20" x14ac:dyDescent="0.25">
      <c r="A721" s="66">
        <v>42766</v>
      </c>
      <c r="B721" s="67" t="s">
        <v>285</v>
      </c>
      <c r="C721" s="67" t="s">
        <v>31</v>
      </c>
      <c r="D721" s="68">
        <v>257625</v>
      </c>
      <c r="E721" s="2">
        <v>0</v>
      </c>
      <c r="F721" s="12">
        <f t="shared" si="82"/>
        <v>0.25762499999999999</v>
      </c>
      <c r="G721" s="8">
        <f t="shared" si="83"/>
        <v>1</v>
      </c>
      <c r="H721" s="8">
        <f t="shared" si="84"/>
        <v>2017</v>
      </c>
      <c r="I721" s="3" t="s">
        <v>47</v>
      </c>
      <c r="J721" s="6" t="str">
        <f t="shared" si="85"/>
        <v>6413</v>
      </c>
      <c r="K721" s="6" t="str">
        <f t="shared" si="86"/>
        <v>641</v>
      </c>
      <c r="L721" s="6" t="s">
        <v>257</v>
      </c>
      <c r="M721" s="4" t="str">
        <f>+VLOOKUP(J721,data1!$A$2:$C$19,2,0)</f>
        <v>Chi phí công cụ, dụng cụ</v>
      </c>
      <c r="N721" s="6" t="s">
        <v>264</v>
      </c>
      <c r="O721" s="6" t="s">
        <v>215</v>
      </c>
      <c r="P721" s="6" t="b">
        <f t="shared" si="87"/>
        <v>0</v>
      </c>
      <c r="Q721" s="1">
        <v>1</v>
      </c>
      <c r="R721" s="4" t="str">
        <f>+VLOOKUP(M721,data1!$B$2:$C$19,2,0)</f>
        <v>CP03</v>
      </c>
      <c r="S721" s="8" t="s">
        <v>235</v>
      </c>
      <c r="T721" s="8" t="e">
        <f>VLOOKUP(L721,#REF!,3,0)</f>
        <v>#REF!</v>
      </c>
    </row>
    <row r="722" spans="1:20" x14ac:dyDescent="0.25">
      <c r="A722" s="66">
        <v>42766</v>
      </c>
      <c r="B722" s="67" t="s">
        <v>274</v>
      </c>
      <c r="C722" s="67" t="s">
        <v>60</v>
      </c>
      <c r="D722" s="68">
        <v>126225</v>
      </c>
      <c r="E722" s="2">
        <v>0</v>
      </c>
      <c r="F722" s="12">
        <f t="shared" si="82"/>
        <v>0.126225</v>
      </c>
      <c r="G722" s="8">
        <f t="shared" si="83"/>
        <v>1</v>
      </c>
      <c r="H722" s="8">
        <f t="shared" si="84"/>
        <v>2017</v>
      </c>
      <c r="I722" s="3" t="s">
        <v>62</v>
      </c>
      <c r="J722" s="6" t="str">
        <f t="shared" si="85"/>
        <v>6419</v>
      </c>
      <c r="K722" s="6" t="str">
        <f t="shared" si="86"/>
        <v>641</v>
      </c>
      <c r="L722" s="6" t="s">
        <v>255</v>
      </c>
      <c r="M722" s="4" t="str">
        <f>+VLOOKUP(J722,data1!$A$2:$C$19,2,0)</f>
        <v>Chi Phí dịch vụ mua ngoài</v>
      </c>
      <c r="N722" s="6" t="s">
        <v>262</v>
      </c>
      <c r="O722" s="6" t="s">
        <v>215</v>
      </c>
      <c r="P722" s="6" t="b">
        <f t="shared" si="87"/>
        <v>0</v>
      </c>
      <c r="Q722" s="1">
        <v>1</v>
      </c>
      <c r="R722" s="4" t="str">
        <f>+VLOOKUP(M722,data1!$B$2:$C$19,2,0)</f>
        <v>CP09</v>
      </c>
      <c r="S722" s="8" t="s">
        <v>235</v>
      </c>
      <c r="T722" s="8" t="e">
        <f>VLOOKUP(L722,#REF!,3,0)</f>
        <v>#REF!</v>
      </c>
    </row>
    <row r="723" spans="1:20" ht="25.5" x14ac:dyDescent="0.25">
      <c r="A723" s="66">
        <v>42766</v>
      </c>
      <c r="B723" s="67" t="s">
        <v>295</v>
      </c>
      <c r="C723" s="67" t="s">
        <v>60</v>
      </c>
      <c r="D723" s="68">
        <v>118800</v>
      </c>
      <c r="E723" s="2">
        <v>0</v>
      </c>
      <c r="F723" s="12">
        <f t="shared" si="82"/>
        <v>0.1188</v>
      </c>
      <c r="G723" s="8">
        <f t="shared" si="83"/>
        <v>1</v>
      </c>
      <c r="H723" s="8">
        <f t="shared" si="84"/>
        <v>2017</v>
      </c>
      <c r="I723" s="3" t="s">
        <v>137</v>
      </c>
      <c r="J723" s="6" t="str">
        <f t="shared" si="85"/>
        <v>6419</v>
      </c>
      <c r="K723" s="6" t="str">
        <f t="shared" si="86"/>
        <v>641</v>
      </c>
      <c r="L723" s="6" t="s">
        <v>260</v>
      </c>
      <c r="M723" s="4" t="str">
        <f>+VLOOKUP(J723,data1!$A$2:$C$19,2,0)</f>
        <v>Chi Phí dịch vụ mua ngoài</v>
      </c>
      <c r="N723" s="6" t="s">
        <v>267</v>
      </c>
      <c r="O723" s="6" t="s">
        <v>215</v>
      </c>
      <c r="P723" s="6" t="b">
        <f t="shared" si="87"/>
        <v>0</v>
      </c>
      <c r="Q723" s="1">
        <v>1</v>
      </c>
      <c r="R723" s="4" t="str">
        <f>+VLOOKUP(M723,data1!$B$2:$C$19,2,0)</f>
        <v>CP09</v>
      </c>
      <c r="S723" s="8" t="s">
        <v>235</v>
      </c>
      <c r="T723" s="8" t="e">
        <f>VLOOKUP(L723,#REF!,3,0)</f>
        <v>#REF!</v>
      </c>
    </row>
    <row r="724" spans="1:20" x14ac:dyDescent="0.25">
      <c r="A724" s="66">
        <v>42766</v>
      </c>
      <c r="B724" s="67" t="s">
        <v>286</v>
      </c>
      <c r="C724" s="67" t="s">
        <v>30</v>
      </c>
      <c r="D724" s="68">
        <v>91575</v>
      </c>
      <c r="E724" s="2">
        <v>0</v>
      </c>
      <c r="F724" s="12">
        <f t="shared" si="82"/>
        <v>9.1575000000000004E-2</v>
      </c>
      <c r="G724" s="8">
        <f t="shared" si="83"/>
        <v>1</v>
      </c>
      <c r="H724" s="8">
        <f t="shared" si="84"/>
        <v>2017</v>
      </c>
      <c r="I724" s="3" t="s">
        <v>131</v>
      </c>
      <c r="J724" s="6" t="str">
        <f t="shared" si="85"/>
        <v>6419</v>
      </c>
      <c r="K724" s="6" t="str">
        <f t="shared" si="86"/>
        <v>641</v>
      </c>
      <c r="L724" s="6" t="s">
        <v>258</v>
      </c>
      <c r="M724" s="4" t="str">
        <f>+VLOOKUP(J724,data1!$A$2:$C$19,2,0)</f>
        <v>Chi Phí dịch vụ mua ngoài</v>
      </c>
      <c r="N724" s="6" t="s">
        <v>265</v>
      </c>
      <c r="O724" s="6" t="s">
        <v>215</v>
      </c>
      <c r="P724" s="6" t="b">
        <f t="shared" si="87"/>
        <v>0</v>
      </c>
      <c r="Q724" s="1">
        <v>1</v>
      </c>
      <c r="R724" s="4" t="str">
        <f>+VLOOKUP(M724,data1!$B$2:$C$19,2,0)</f>
        <v>CP09</v>
      </c>
      <c r="S724" s="8" t="s">
        <v>235</v>
      </c>
      <c r="T724" s="8" t="e">
        <f>VLOOKUP(L724,#REF!,3,0)</f>
        <v>#REF!</v>
      </c>
    </row>
    <row r="725" spans="1:20" ht="25.5" x14ac:dyDescent="0.25">
      <c r="A725" s="66">
        <v>42766</v>
      </c>
      <c r="B725" s="67" t="s">
        <v>295</v>
      </c>
      <c r="C725" s="67" t="s">
        <v>30</v>
      </c>
      <c r="D725" s="68">
        <v>74250</v>
      </c>
      <c r="E725" s="2">
        <v>0</v>
      </c>
      <c r="F725" s="12">
        <f t="shared" si="82"/>
        <v>7.4249999999999997E-2</v>
      </c>
      <c r="G725" s="8">
        <f t="shared" si="83"/>
        <v>1</v>
      </c>
      <c r="H725" s="8">
        <f t="shared" si="84"/>
        <v>2017</v>
      </c>
      <c r="I725" s="3" t="s">
        <v>137</v>
      </c>
      <c r="J725" s="6" t="str">
        <f t="shared" si="85"/>
        <v>6419</v>
      </c>
      <c r="K725" s="6" t="str">
        <f t="shared" si="86"/>
        <v>641</v>
      </c>
      <c r="L725" s="6" t="s">
        <v>260</v>
      </c>
      <c r="M725" s="4" t="str">
        <f>+VLOOKUP(J725,data1!$A$2:$C$19,2,0)</f>
        <v>Chi Phí dịch vụ mua ngoài</v>
      </c>
      <c r="N725" s="6" t="s">
        <v>267</v>
      </c>
      <c r="O725" s="6" t="s">
        <v>215</v>
      </c>
      <c r="P725" s="6" t="b">
        <f t="shared" si="87"/>
        <v>0</v>
      </c>
      <c r="Q725" s="1">
        <v>1</v>
      </c>
      <c r="R725" s="4" t="str">
        <f>+VLOOKUP(M725,data1!$B$2:$C$19,2,0)</f>
        <v>CP09</v>
      </c>
      <c r="S725" s="8" t="s">
        <v>235</v>
      </c>
      <c r="T725" s="8" t="e">
        <f>VLOOKUP(L725,#REF!,3,0)</f>
        <v>#REF!</v>
      </c>
    </row>
    <row r="726" spans="1:20" x14ac:dyDescent="0.25">
      <c r="A726" s="66">
        <v>42766</v>
      </c>
      <c r="B726" s="67" t="s">
        <v>281</v>
      </c>
      <c r="C726" s="67" t="s">
        <v>30</v>
      </c>
      <c r="D726" s="68">
        <v>17325</v>
      </c>
      <c r="E726" s="2">
        <v>0</v>
      </c>
      <c r="F726" s="12">
        <f t="shared" si="82"/>
        <v>1.7325E-2</v>
      </c>
      <c r="G726" s="8">
        <f t="shared" si="83"/>
        <v>1</v>
      </c>
      <c r="H726" s="8">
        <f t="shared" si="84"/>
        <v>2017</v>
      </c>
      <c r="I726" s="3" t="s">
        <v>127</v>
      </c>
      <c r="J726" s="6" t="str">
        <f t="shared" si="85"/>
        <v>6419</v>
      </c>
      <c r="K726" s="6" t="str">
        <f t="shared" si="86"/>
        <v>641</v>
      </c>
      <c r="L726" s="6" t="s">
        <v>257</v>
      </c>
      <c r="M726" s="4" t="str">
        <f>+VLOOKUP(J726,data1!$A$2:$C$19,2,0)</f>
        <v>Chi Phí dịch vụ mua ngoài</v>
      </c>
      <c r="N726" s="6" t="s">
        <v>264</v>
      </c>
      <c r="O726" s="6" t="s">
        <v>215</v>
      </c>
      <c r="P726" s="6" t="b">
        <f t="shared" si="87"/>
        <v>0</v>
      </c>
      <c r="Q726" s="1">
        <v>1</v>
      </c>
      <c r="R726" s="4" t="str">
        <f>+VLOOKUP(M726,data1!$B$2:$C$19,2,0)</f>
        <v>CP09</v>
      </c>
      <c r="S726" s="8" t="s">
        <v>235</v>
      </c>
      <c r="T726" s="8" t="e">
        <f>VLOOKUP(L726,#REF!,3,0)</f>
        <v>#REF!</v>
      </c>
    </row>
    <row r="727" spans="1:20" x14ac:dyDescent="0.25">
      <c r="A727" s="66">
        <v>42521</v>
      </c>
      <c r="B727" s="67" t="s">
        <v>15</v>
      </c>
      <c r="C727" s="67" t="s">
        <v>39</v>
      </c>
      <c r="D727" s="68">
        <v>45172800</v>
      </c>
      <c r="E727" s="2">
        <v>0</v>
      </c>
      <c r="F727" s="12">
        <f t="shared" ref="F727:F732" si="88">D727/1000000</f>
        <v>45.172800000000002</v>
      </c>
      <c r="G727" s="8">
        <f t="shared" ref="G727:G732" si="89">MONTH(A727)</f>
        <v>5</v>
      </c>
      <c r="H727" s="8">
        <f t="shared" ref="H727:H732" si="90">YEAR(A727)</f>
        <v>2016</v>
      </c>
      <c r="I727" s="3" t="s">
        <v>15</v>
      </c>
      <c r="J727" s="6" t="str">
        <f t="shared" ref="J727:J732" si="91">+LEFT(I727,4)</f>
        <v>6428</v>
      </c>
      <c r="K727" s="6" t="str">
        <f t="shared" ref="K727:K732" si="92">+LEFT(J727,3)</f>
        <v>642</v>
      </c>
      <c r="L727" s="6" t="s">
        <v>206</v>
      </c>
      <c r="M727" s="4" t="str">
        <f>+VLOOKUP(J727,data1!$A$2:$C$19,2,0)</f>
        <v>Công tác phí và tiếp khách</v>
      </c>
      <c r="N727" s="6" t="s">
        <v>210</v>
      </c>
      <c r="O727" s="8" t="s">
        <v>216</v>
      </c>
      <c r="P727" s="6" t="b">
        <f t="shared" si="87"/>
        <v>1</v>
      </c>
      <c r="Q727" s="1">
        <v>2</v>
      </c>
      <c r="R727" s="4" t="str">
        <f>+VLOOKUP(M727,data1!$B$2:$C$19,2,0)</f>
        <v>CP11</v>
      </c>
      <c r="S727" s="8" t="s">
        <v>207</v>
      </c>
    </row>
    <row r="728" spans="1:20" x14ac:dyDescent="0.25">
      <c r="A728" s="66">
        <v>42521</v>
      </c>
      <c r="B728" s="67" t="s">
        <v>9</v>
      </c>
      <c r="C728" s="67" t="s">
        <v>43</v>
      </c>
      <c r="D728" s="68">
        <v>45172800</v>
      </c>
      <c r="E728" s="2">
        <v>0</v>
      </c>
      <c r="F728" s="12">
        <f t="shared" si="88"/>
        <v>45.172800000000002</v>
      </c>
      <c r="G728" s="8">
        <f t="shared" si="89"/>
        <v>5</v>
      </c>
      <c r="H728" s="8">
        <f t="shared" si="90"/>
        <v>2016</v>
      </c>
      <c r="I728" s="3" t="s">
        <v>9</v>
      </c>
      <c r="J728" s="6" t="str">
        <f t="shared" si="91"/>
        <v>6428</v>
      </c>
      <c r="K728" s="6" t="str">
        <f t="shared" si="92"/>
        <v>642</v>
      </c>
      <c r="L728" s="6" t="s">
        <v>207</v>
      </c>
      <c r="M728" s="4" t="str">
        <f>+VLOOKUP(J728,data1!$A$2:$C$19,2,0)</f>
        <v>Công tác phí và tiếp khách</v>
      </c>
      <c r="N728" s="6" t="s">
        <v>87</v>
      </c>
      <c r="O728" s="8" t="s">
        <v>216</v>
      </c>
      <c r="P728" s="6" t="b">
        <f t="shared" si="87"/>
        <v>1</v>
      </c>
      <c r="Q728" s="1">
        <v>2</v>
      </c>
      <c r="R728" s="4" t="str">
        <f>+VLOOKUP(M728,data1!$B$2:$C$19,2,0)</f>
        <v>CP11</v>
      </c>
      <c r="S728" s="8" t="s">
        <v>207</v>
      </c>
    </row>
    <row r="729" spans="1:20" x14ac:dyDescent="0.25">
      <c r="A729" s="66">
        <v>42521</v>
      </c>
      <c r="B729" s="67" t="s">
        <v>10</v>
      </c>
      <c r="C729" s="67" t="s">
        <v>43</v>
      </c>
      <c r="D729" s="68">
        <v>20275299</v>
      </c>
      <c r="E729" s="2">
        <v>0</v>
      </c>
      <c r="F729" s="12">
        <f t="shared" si="88"/>
        <v>20.275299</v>
      </c>
      <c r="G729" s="8">
        <f t="shared" si="89"/>
        <v>5</v>
      </c>
      <c r="H729" s="8">
        <f t="shared" si="90"/>
        <v>2016</v>
      </c>
      <c r="I729" s="3" t="s">
        <v>10</v>
      </c>
      <c r="J729" s="6" t="str">
        <f t="shared" si="91"/>
        <v>6429</v>
      </c>
      <c r="K729" s="6" t="str">
        <f t="shared" si="92"/>
        <v>642</v>
      </c>
      <c r="L729" s="6" t="s">
        <v>207</v>
      </c>
      <c r="M729" s="4" t="str">
        <f>+VLOOKUP(J729,data1!$A$2:$C$19,2,0)</f>
        <v>Chi Phí dịch vụ mua ngoài</v>
      </c>
      <c r="N729" s="6" t="s">
        <v>87</v>
      </c>
      <c r="O729" s="8" t="s">
        <v>216</v>
      </c>
      <c r="P729" s="6" t="b">
        <f t="shared" si="87"/>
        <v>1</v>
      </c>
      <c r="Q729" s="1">
        <v>2</v>
      </c>
      <c r="R729" s="4" t="str">
        <f>+VLOOKUP(M729,data1!$B$2:$C$19,2,0)</f>
        <v>CP09</v>
      </c>
      <c r="S729" s="8" t="s">
        <v>207</v>
      </c>
    </row>
    <row r="730" spans="1:20" x14ac:dyDescent="0.25">
      <c r="A730" s="66">
        <v>42551</v>
      </c>
      <c r="B730" s="67" t="s">
        <v>9</v>
      </c>
      <c r="C730" s="67" t="s">
        <v>43</v>
      </c>
      <c r="D730" s="68">
        <v>190000658.25</v>
      </c>
      <c r="E730" s="2">
        <v>0</v>
      </c>
      <c r="F730" s="12">
        <f t="shared" si="88"/>
        <v>190.00065824999999</v>
      </c>
      <c r="G730" s="8">
        <f t="shared" si="89"/>
        <v>6</v>
      </c>
      <c r="H730" s="8">
        <f t="shared" si="90"/>
        <v>2016</v>
      </c>
      <c r="I730" s="3" t="s">
        <v>9</v>
      </c>
      <c r="J730" s="6" t="str">
        <f t="shared" si="91"/>
        <v>6428</v>
      </c>
      <c r="K730" s="6" t="str">
        <f t="shared" si="92"/>
        <v>642</v>
      </c>
      <c r="L730" s="6" t="s">
        <v>207</v>
      </c>
      <c r="M730" s="4" t="str">
        <f>+VLOOKUP(J730,data1!$A$2:$C$19,2,0)</f>
        <v>Công tác phí và tiếp khách</v>
      </c>
      <c r="N730" s="6" t="s">
        <v>87</v>
      </c>
      <c r="O730" s="8" t="s">
        <v>216</v>
      </c>
      <c r="P730" s="6" t="b">
        <f t="shared" si="87"/>
        <v>1</v>
      </c>
      <c r="Q730" s="1">
        <v>2</v>
      </c>
      <c r="R730" s="4" t="str">
        <f>+VLOOKUP(M730,data1!$B$2:$C$19,2,0)</f>
        <v>CP11</v>
      </c>
      <c r="S730" s="8" t="s">
        <v>207</v>
      </c>
    </row>
    <row r="731" spans="1:20" x14ac:dyDescent="0.25">
      <c r="A731" s="66">
        <v>42551</v>
      </c>
      <c r="B731" s="67" t="s">
        <v>15</v>
      </c>
      <c r="C731" s="67" t="s">
        <v>39</v>
      </c>
      <c r="D731" s="68">
        <v>189960680.25</v>
      </c>
      <c r="E731" s="2">
        <v>0</v>
      </c>
      <c r="F731" s="12">
        <f t="shared" si="88"/>
        <v>189.96068025</v>
      </c>
      <c r="G731" s="8">
        <f t="shared" si="89"/>
        <v>6</v>
      </c>
      <c r="H731" s="8">
        <f t="shared" si="90"/>
        <v>2016</v>
      </c>
      <c r="I731" s="3" t="s">
        <v>15</v>
      </c>
      <c r="J731" s="6" t="str">
        <f t="shared" si="91"/>
        <v>6428</v>
      </c>
      <c r="K731" s="6" t="str">
        <f t="shared" si="92"/>
        <v>642</v>
      </c>
      <c r="L731" s="6" t="s">
        <v>206</v>
      </c>
      <c r="M731" s="4" t="str">
        <f>+VLOOKUP(J731,data1!$A$2:$C$19,2,0)</f>
        <v>Công tác phí và tiếp khách</v>
      </c>
      <c r="N731" s="6" t="s">
        <v>210</v>
      </c>
      <c r="O731" s="8" t="s">
        <v>216</v>
      </c>
      <c r="P731" s="6" t="b">
        <f t="shared" si="87"/>
        <v>1</v>
      </c>
      <c r="Q731" s="1">
        <v>2</v>
      </c>
      <c r="R731" s="4" t="str">
        <f>+VLOOKUP(M731,data1!$B$2:$C$19,2,0)</f>
        <v>CP11</v>
      </c>
      <c r="S731" s="8" t="s">
        <v>207</v>
      </c>
    </row>
    <row r="732" spans="1:20" x14ac:dyDescent="0.25">
      <c r="A732" s="66">
        <v>42551</v>
      </c>
      <c r="B732" s="67" t="s">
        <v>4</v>
      </c>
      <c r="C732" s="67" t="s">
        <v>71</v>
      </c>
      <c r="D732" s="68">
        <v>68343750</v>
      </c>
      <c r="E732" s="2">
        <v>0</v>
      </c>
      <c r="F732" s="12">
        <f t="shared" si="88"/>
        <v>68.34375</v>
      </c>
      <c r="G732" s="8">
        <f t="shared" si="89"/>
        <v>6</v>
      </c>
      <c r="H732" s="8">
        <f t="shared" si="90"/>
        <v>2016</v>
      </c>
      <c r="I732" s="3" t="s">
        <v>4</v>
      </c>
      <c r="J732" s="6" t="str">
        <f t="shared" si="91"/>
        <v>6421</v>
      </c>
      <c r="K732" s="6" t="str">
        <f t="shared" si="92"/>
        <v>642</v>
      </c>
      <c r="L732" s="6" t="s">
        <v>207</v>
      </c>
      <c r="M732" s="4" t="str">
        <f>+VLOOKUP(J732,data1!$A$2:$C$19,2,0)</f>
        <v>Lương và thưởng</v>
      </c>
      <c r="N732" s="6" t="s">
        <v>87</v>
      </c>
      <c r="O732" s="8" t="s">
        <v>216</v>
      </c>
      <c r="P732" s="6" t="b">
        <f t="shared" si="87"/>
        <v>1</v>
      </c>
      <c r="Q732" s="1">
        <v>2</v>
      </c>
      <c r="R732" s="4" t="str">
        <f>+VLOOKUP(M732,data1!$B$2:$C$19,2,0)</f>
        <v>CP01</v>
      </c>
      <c r="S732" s="8" t="s">
        <v>207</v>
      </c>
    </row>
    <row r="733" spans="1:20" x14ac:dyDescent="0.25">
      <c r="A733" s="66">
        <v>42551</v>
      </c>
      <c r="B733" s="67" t="s">
        <v>16</v>
      </c>
      <c r="C733" s="67" t="s">
        <v>39</v>
      </c>
      <c r="D733" s="68">
        <v>23502150</v>
      </c>
      <c r="E733" s="2">
        <v>0</v>
      </c>
      <c r="F733" s="12">
        <f t="shared" ref="F733:F796" si="93">D733/1000000</f>
        <v>23.50215</v>
      </c>
      <c r="G733" s="8">
        <f t="shared" ref="G733:G796" si="94">MONTH(A733)</f>
        <v>6</v>
      </c>
      <c r="H733" s="8">
        <f t="shared" ref="H733:H796" si="95">YEAR(A733)</f>
        <v>2016</v>
      </c>
      <c r="I733" s="3" t="s">
        <v>16</v>
      </c>
      <c r="J733" s="6" t="str">
        <f t="shared" ref="J733:J796" si="96">+LEFT(I733,4)</f>
        <v>6429</v>
      </c>
      <c r="K733" s="6" t="str">
        <f t="shared" ref="K733:K796" si="97">+LEFT(J733,3)</f>
        <v>642</v>
      </c>
      <c r="L733" s="6" t="s">
        <v>206</v>
      </c>
      <c r="M733" s="4" t="str">
        <f>+VLOOKUP(J733,data1!$A$2:$C$19,2,0)</f>
        <v>Chi Phí dịch vụ mua ngoài</v>
      </c>
      <c r="N733" s="6" t="s">
        <v>210</v>
      </c>
      <c r="O733" s="8" t="s">
        <v>216</v>
      </c>
      <c r="P733" s="6" t="b">
        <f t="shared" si="87"/>
        <v>1</v>
      </c>
      <c r="Q733" s="1">
        <v>2</v>
      </c>
      <c r="R733" s="4" t="str">
        <f>+VLOOKUP(M733,data1!$B$2:$C$19,2,0)</f>
        <v>CP09</v>
      </c>
      <c r="S733" s="8" t="s">
        <v>207</v>
      </c>
    </row>
    <row r="734" spans="1:20" x14ac:dyDescent="0.25">
      <c r="A734" s="66">
        <v>42551</v>
      </c>
      <c r="B734" s="67" t="s">
        <v>10</v>
      </c>
      <c r="C734" s="67" t="s">
        <v>43</v>
      </c>
      <c r="D734" s="68">
        <v>9380250</v>
      </c>
      <c r="E734" s="2">
        <v>0</v>
      </c>
      <c r="F734" s="12">
        <f t="shared" si="93"/>
        <v>9.3802500000000002</v>
      </c>
      <c r="G734" s="8">
        <f t="shared" si="94"/>
        <v>6</v>
      </c>
      <c r="H734" s="8">
        <f t="shared" si="95"/>
        <v>2016</v>
      </c>
      <c r="I734" s="3" t="s">
        <v>10</v>
      </c>
      <c r="J734" s="6" t="str">
        <f t="shared" si="96"/>
        <v>6429</v>
      </c>
      <c r="K734" s="6" t="str">
        <f t="shared" si="97"/>
        <v>642</v>
      </c>
      <c r="L734" s="6" t="s">
        <v>207</v>
      </c>
      <c r="M734" s="4" t="str">
        <f>+VLOOKUP(J734,data1!$A$2:$C$19,2,0)</f>
        <v>Chi Phí dịch vụ mua ngoài</v>
      </c>
      <c r="N734" s="6" t="s">
        <v>87</v>
      </c>
      <c r="O734" s="8" t="s">
        <v>216</v>
      </c>
      <c r="P734" s="6" t="b">
        <f t="shared" si="87"/>
        <v>1</v>
      </c>
      <c r="Q734" s="1">
        <v>2</v>
      </c>
      <c r="R734" s="4" t="str">
        <f>+VLOOKUP(M734,data1!$B$2:$C$19,2,0)</f>
        <v>CP09</v>
      </c>
      <c r="S734" s="8" t="s">
        <v>207</v>
      </c>
    </row>
    <row r="735" spans="1:20" x14ac:dyDescent="0.25">
      <c r="A735" s="66">
        <v>42551</v>
      </c>
      <c r="B735" s="67" t="s">
        <v>6</v>
      </c>
      <c r="C735" s="67" t="s">
        <v>50</v>
      </c>
      <c r="D735" s="68">
        <v>3931875</v>
      </c>
      <c r="E735" s="2">
        <v>0</v>
      </c>
      <c r="F735" s="12">
        <f t="shared" si="93"/>
        <v>3.9318749999999998</v>
      </c>
      <c r="G735" s="8">
        <f t="shared" si="94"/>
        <v>6</v>
      </c>
      <c r="H735" s="8">
        <f t="shared" si="95"/>
        <v>2016</v>
      </c>
      <c r="I735" s="3" t="s">
        <v>6</v>
      </c>
      <c r="J735" s="6" t="str">
        <f t="shared" si="96"/>
        <v>6423</v>
      </c>
      <c r="K735" s="6" t="str">
        <f t="shared" si="97"/>
        <v>642</v>
      </c>
      <c r="L735" s="6" t="s">
        <v>207</v>
      </c>
      <c r="M735" s="4" t="str">
        <f>+VLOOKUP(J735,data1!$A$2:$C$19,2,0)</f>
        <v>Chi phí công cụ, dụng cụ</v>
      </c>
      <c r="N735" s="6" t="s">
        <v>87</v>
      </c>
      <c r="O735" s="8" t="s">
        <v>216</v>
      </c>
      <c r="P735" s="6" t="b">
        <f t="shared" si="87"/>
        <v>1</v>
      </c>
      <c r="Q735" s="8">
        <v>2</v>
      </c>
      <c r="R735" s="4" t="str">
        <f>+VLOOKUP(M735,data1!$B$2:$C$19,2,0)</f>
        <v>CP03</v>
      </c>
      <c r="S735" s="8" t="s">
        <v>207</v>
      </c>
    </row>
    <row r="736" spans="1:20" x14ac:dyDescent="0.25">
      <c r="A736" s="66">
        <v>42551</v>
      </c>
      <c r="B736" s="67" t="s">
        <v>10</v>
      </c>
      <c r="C736" s="67" t="s">
        <v>69</v>
      </c>
      <c r="D736" s="68">
        <v>24750</v>
      </c>
      <c r="E736" s="2">
        <v>0</v>
      </c>
      <c r="F736" s="12">
        <f t="shared" si="93"/>
        <v>2.4750000000000001E-2</v>
      </c>
      <c r="G736" s="8">
        <f t="shared" si="94"/>
        <v>6</v>
      </c>
      <c r="H736" s="8">
        <f t="shared" si="95"/>
        <v>2016</v>
      </c>
      <c r="I736" s="3" t="s">
        <v>10</v>
      </c>
      <c r="J736" s="6" t="str">
        <f t="shared" si="96"/>
        <v>6429</v>
      </c>
      <c r="K736" s="6" t="str">
        <f t="shared" si="97"/>
        <v>642</v>
      </c>
      <c r="L736" s="6" t="s">
        <v>207</v>
      </c>
      <c r="M736" s="4" t="str">
        <f>+VLOOKUP(J736,data1!$A$2:$C$19,2,0)</f>
        <v>Chi Phí dịch vụ mua ngoài</v>
      </c>
      <c r="N736" s="6" t="s">
        <v>87</v>
      </c>
      <c r="O736" s="8" t="s">
        <v>216</v>
      </c>
      <c r="P736" s="6" t="b">
        <f t="shared" si="87"/>
        <v>1</v>
      </c>
      <c r="Q736" s="8">
        <v>2</v>
      </c>
      <c r="R736" s="4" t="str">
        <f>+VLOOKUP(M736,data1!$B$2:$C$19,2,0)</f>
        <v>CP09</v>
      </c>
      <c r="S736" s="8" t="s">
        <v>207</v>
      </c>
    </row>
    <row r="737" spans="1:19" x14ac:dyDescent="0.25">
      <c r="A737" s="66">
        <v>42582</v>
      </c>
      <c r="B737" s="67" t="s">
        <v>4</v>
      </c>
      <c r="C737" s="67" t="s">
        <v>71</v>
      </c>
      <c r="D737" s="68">
        <v>177468030</v>
      </c>
      <c r="E737" s="2">
        <v>0</v>
      </c>
      <c r="F737" s="12">
        <f t="shared" si="93"/>
        <v>177.46803</v>
      </c>
      <c r="G737" s="8">
        <f t="shared" si="94"/>
        <v>7</v>
      </c>
      <c r="H737" s="8">
        <f t="shared" si="95"/>
        <v>2016</v>
      </c>
      <c r="I737" s="3" t="s">
        <v>4</v>
      </c>
      <c r="J737" s="6" t="str">
        <f t="shared" si="96"/>
        <v>6421</v>
      </c>
      <c r="K737" s="6" t="str">
        <f t="shared" si="97"/>
        <v>642</v>
      </c>
      <c r="L737" s="6" t="s">
        <v>207</v>
      </c>
      <c r="M737" s="4" t="str">
        <f>+VLOOKUP(J737,data1!$A$2:$C$19,2,0)</f>
        <v>Lương và thưởng</v>
      </c>
      <c r="N737" s="6" t="s">
        <v>87</v>
      </c>
      <c r="O737" s="8" t="s">
        <v>216</v>
      </c>
      <c r="P737" s="6" t="b">
        <f t="shared" ref="P737:P800" si="98">+EXACT($B737,$I737)</f>
        <v>1</v>
      </c>
      <c r="Q737" s="1">
        <v>3</v>
      </c>
      <c r="R737" s="4" t="str">
        <f>+VLOOKUP(M737,data1!$B$2:$C$19,2,0)</f>
        <v>CP01</v>
      </c>
      <c r="S737" s="8" t="s">
        <v>207</v>
      </c>
    </row>
    <row r="738" spans="1:19" x14ac:dyDescent="0.25">
      <c r="A738" s="66">
        <v>42582</v>
      </c>
      <c r="B738" s="67" t="s">
        <v>22</v>
      </c>
      <c r="C738" s="67" t="s">
        <v>38</v>
      </c>
      <c r="D738" s="68">
        <v>90517500</v>
      </c>
      <c r="E738" s="2">
        <v>0</v>
      </c>
      <c r="F738" s="12">
        <f t="shared" si="93"/>
        <v>90.517499999999998</v>
      </c>
      <c r="G738" s="8">
        <f t="shared" si="94"/>
        <v>7</v>
      </c>
      <c r="H738" s="8">
        <f t="shared" si="95"/>
        <v>2016</v>
      </c>
      <c r="I738" s="3" t="s">
        <v>22</v>
      </c>
      <c r="J738" s="6" t="str">
        <f t="shared" si="96"/>
        <v>6427</v>
      </c>
      <c r="K738" s="6" t="str">
        <f t="shared" si="97"/>
        <v>642</v>
      </c>
      <c r="L738" s="6" t="s">
        <v>206</v>
      </c>
      <c r="M738" s="4" t="str">
        <f>+VLOOKUP(J738,data1!$A$2:$C$19,2,0)</f>
        <v>Chi phí thuê cửa hàng, văn phòng</v>
      </c>
      <c r="N738" s="6" t="s">
        <v>210</v>
      </c>
      <c r="O738" s="8" t="s">
        <v>216</v>
      </c>
      <c r="P738" s="6" t="b">
        <f t="shared" si="98"/>
        <v>1</v>
      </c>
      <c r="Q738" s="1">
        <v>3</v>
      </c>
      <c r="R738" s="4" t="str">
        <f>+VLOOKUP(M738,data1!$B$2:$C$19,2,0)</f>
        <v>CP07</v>
      </c>
      <c r="S738" s="8" t="s">
        <v>207</v>
      </c>
    </row>
    <row r="739" spans="1:19" x14ac:dyDescent="0.25">
      <c r="A739" s="66">
        <v>42582</v>
      </c>
      <c r="B739" s="67" t="s">
        <v>12</v>
      </c>
      <c r="C739" s="67" t="s">
        <v>74</v>
      </c>
      <c r="D739" s="68">
        <v>62256393</v>
      </c>
      <c r="E739" s="2">
        <v>0</v>
      </c>
      <c r="F739" s="12">
        <f t="shared" si="93"/>
        <v>62.256393000000003</v>
      </c>
      <c r="G739" s="8">
        <f t="shared" si="94"/>
        <v>7</v>
      </c>
      <c r="H739" s="8">
        <f t="shared" si="95"/>
        <v>2016</v>
      </c>
      <c r="I739" s="3" t="s">
        <v>12</v>
      </c>
      <c r="J739" s="6" t="str">
        <f t="shared" si="96"/>
        <v>6421</v>
      </c>
      <c r="K739" s="6" t="str">
        <f t="shared" si="97"/>
        <v>642</v>
      </c>
      <c r="L739" s="6" t="s">
        <v>206</v>
      </c>
      <c r="M739" s="4" t="str">
        <f>+VLOOKUP(J739,data1!$A$2:$C$19,2,0)</f>
        <v>Lương và thưởng</v>
      </c>
      <c r="N739" s="6" t="s">
        <v>210</v>
      </c>
      <c r="O739" s="8" t="s">
        <v>216</v>
      </c>
      <c r="P739" s="6" t="b">
        <f t="shared" si="98"/>
        <v>1</v>
      </c>
      <c r="Q739" s="1">
        <v>3</v>
      </c>
      <c r="R739" s="4" t="str">
        <f>+VLOOKUP(M739,data1!$B$2:$C$19,2,0)</f>
        <v>CP01</v>
      </c>
      <c r="S739" s="8" t="s">
        <v>207</v>
      </c>
    </row>
    <row r="740" spans="1:19" x14ac:dyDescent="0.25">
      <c r="A740" s="66">
        <v>42582</v>
      </c>
      <c r="B740" s="67" t="s">
        <v>10</v>
      </c>
      <c r="C740" s="67" t="s">
        <v>43</v>
      </c>
      <c r="D740" s="68">
        <v>49416889.5</v>
      </c>
      <c r="E740" s="2">
        <v>0</v>
      </c>
      <c r="F740" s="12">
        <f t="shared" si="93"/>
        <v>49.416889500000003</v>
      </c>
      <c r="G740" s="8">
        <f t="shared" si="94"/>
        <v>7</v>
      </c>
      <c r="H740" s="8">
        <f t="shared" si="95"/>
        <v>2016</v>
      </c>
      <c r="I740" s="3" t="s">
        <v>10</v>
      </c>
      <c r="J740" s="6" t="str">
        <f t="shared" si="96"/>
        <v>6429</v>
      </c>
      <c r="K740" s="6" t="str">
        <f t="shared" si="97"/>
        <v>642</v>
      </c>
      <c r="L740" s="6" t="s">
        <v>207</v>
      </c>
      <c r="M740" s="4" t="str">
        <f>+VLOOKUP(J740,data1!$A$2:$C$19,2,0)</f>
        <v>Chi Phí dịch vụ mua ngoài</v>
      </c>
      <c r="N740" s="6" t="s">
        <v>87</v>
      </c>
      <c r="O740" s="8" t="s">
        <v>216</v>
      </c>
      <c r="P740" s="6" t="b">
        <f t="shared" si="98"/>
        <v>1</v>
      </c>
      <c r="Q740" s="1">
        <v>3</v>
      </c>
      <c r="R740" s="4" t="str">
        <f>+VLOOKUP(M740,data1!$B$2:$C$19,2,0)</f>
        <v>CP09</v>
      </c>
      <c r="S740" s="8" t="s">
        <v>207</v>
      </c>
    </row>
    <row r="741" spans="1:19" x14ac:dyDescent="0.25">
      <c r="A741" s="66">
        <v>42582</v>
      </c>
      <c r="B741" s="67" t="s">
        <v>15</v>
      </c>
      <c r="C741" s="67" t="s">
        <v>39</v>
      </c>
      <c r="D741" s="68">
        <v>23870250</v>
      </c>
      <c r="E741" s="2">
        <v>0</v>
      </c>
      <c r="F741" s="12">
        <f t="shared" si="93"/>
        <v>23.870249999999999</v>
      </c>
      <c r="G741" s="8">
        <f t="shared" si="94"/>
        <v>7</v>
      </c>
      <c r="H741" s="8">
        <f t="shared" si="95"/>
        <v>2016</v>
      </c>
      <c r="I741" s="3" t="s">
        <v>15</v>
      </c>
      <c r="J741" s="6" t="str">
        <f t="shared" si="96"/>
        <v>6428</v>
      </c>
      <c r="K741" s="6" t="str">
        <f t="shared" si="97"/>
        <v>642</v>
      </c>
      <c r="L741" s="6" t="s">
        <v>206</v>
      </c>
      <c r="M741" s="4" t="str">
        <f>+VLOOKUP(J741,data1!$A$2:$C$19,2,0)</f>
        <v>Công tác phí và tiếp khách</v>
      </c>
      <c r="N741" s="6" t="s">
        <v>210</v>
      </c>
      <c r="O741" s="8" t="s">
        <v>216</v>
      </c>
      <c r="P741" s="6" t="b">
        <f t="shared" si="98"/>
        <v>1</v>
      </c>
      <c r="Q741" s="1">
        <v>3</v>
      </c>
      <c r="R741" s="4" t="str">
        <f>+VLOOKUP(M741,data1!$B$2:$C$19,2,0)</f>
        <v>CP11</v>
      </c>
      <c r="S741" s="8" t="s">
        <v>207</v>
      </c>
    </row>
    <row r="742" spans="1:19" x14ac:dyDescent="0.25">
      <c r="A742" s="66">
        <v>42582</v>
      </c>
      <c r="B742" s="67" t="s">
        <v>9</v>
      </c>
      <c r="C742" s="67" t="s">
        <v>43</v>
      </c>
      <c r="D742" s="68">
        <v>22500000</v>
      </c>
      <c r="E742" s="2">
        <v>0</v>
      </c>
      <c r="F742" s="12">
        <f t="shared" si="93"/>
        <v>22.5</v>
      </c>
      <c r="G742" s="8">
        <f t="shared" si="94"/>
        <v>7</v>
      </c>
      <c r="H742" s="8">
        <f t="shared" si="95"/>
        <v>2016</v>
      </c>
      <c r="I742" s="3" t="s">
        <v>9</v>
      </c>
      <c r="J742" s="6" t="str">
        <f t="shared" si="96"/>
        <v>6428</v>
      </c>
      <c r="K742" s="6" t="str">
        <f t="shared" si="97"/>
        <v>642</v>
      </c>
      <c r="L742" s="6" t="s">
        <v>207</v>
      </c>
      <c r="M742" s="4" t="str">
        <f>+VLOOKUP(J742,data1!$A$2:$C$19,2,0)</f>
        <v>Công tác phí và tiếp khách</v>
      </c>
      <c r="N742" s="6" t="s">
        <v>87</v>
      </c>
      <c r="O742" s="8" t="s">
        <v>216</v>
      </c>
      <c r="P742" s="6" t="b">
        <f t="shared" si="98"/>
        <v>1</v>
      </c>
      <c r="Q742" s="1">
        <v>3</v>
      </c>
      <c r="R742" s="4" t="str">
        <f>+VLOOKUP(M742,data1!$B$2:$C$19,2,0)</f>
        <v>CP11</v>
      </c>
      <c r="S742" s="8" t="s">
        <v>207</v>
      </c>
    </row>
    <row r="743" spans="1:19" x14ac:dyDescent="0.25">
      <c r="A743" s="66">
        <v>42582</v>
      </c>
      <c r="B743" s="67" t="s">
        <v>183</v>
      </c>
      <c r="C743" s="67" t="s">
        <v>79</v>
      </c>
      <c r="D743" s="68">
        <v>17320875.75</v>
      </c>
      <c r="E743" s="2">
        <v>0</v>
      </c>
      <c r="F743" s="12">
        <f t="shared" si="93"/>
        <v>17.320875749999999</v>
      </c>
      <c r="G743" s="8">
        <f t="shared" si="94"/>
        <v>7</v>
      </c>
      <c r="H743" s="8">
        <f t="shared" si="95"/>
        <v>2016</v>
      </c>
      <c r="I743" s="3" t="s">
        <v>183</v>
      </c>
      <c r="J743" s="6" t="str">
        <f t="shared" si="96"/>
        <v>6424</v>
      </c>
      <c r="K743" s="6" t="str">
        <f t="shared" si="97"/>
        <v>642</v>
      </c>
      <c r="L743" s="6" t="s">
        <v>208</v>
      </c>
      <c r="M743" s="4" t="str">
        <f>+VLOOKUP(J743,data1!$A$2:$C$19,2,0)</f>
        <v>Chi phí khấu hao TSCĐ</v>
      </c>
      <c r="N743" s="6" t="s">
        <v>211</v>
      </c>
      <c r="O743" s="8" t="s">
        <v>216</v>
      </c>
      <c r="P743" s="6" t="b">
        <f t="shared" si="98"/>
        <v>1</v>
      </c>
      <c r="Q743" s="1">
        <v>3</v>
      </c>
      <c r="R743" s="4" t="str">
        <f>+VLOOKUP(M743,data1!$B$2:$C$19,2,0)</f>
        <v>CP04</v>
      </c>
      <c r="S743" s="8" t="s">
        <v>207</v>
      </c>
    </row>
    <row r="744" spans="1:19" x14ac:dyDescent="0.25">
      <c r="A744" s="66">
        <v>42582</v>
      </c>
      <c r="B744" s="67" t="s">
        <v>6</v>
      </c>
      <c r="C744" s="67" t="s">
        <v>51</v>
      </c>
      <c r="D744" s="68">
        <v>14564025</v>
      </c>
      <c r="E744" s="2">
        <v>0</v>
      </c>
      <c r="F744" s="12">
        <f t="shared" si="93"/>
        <v>14.564025000000001</v>
      </c>
      <c r="G744" s="8">
        <f t="shared" si="94"/>
        <v>7</v>
      </c>
      <c r="H744" s="8">
        <f t="shared" si="95"/>
        <v>2016</v>
      </c>
      <c r="I744" s="3" t="s">
        <v>6</v>
      </c>
      <c r="J744" s="6" t="str">
        <f t="shared" si="96"/>
        <v>6423</v>
      </c>
      <c r="K744" s="6" t="str">
        <f t="shared" si="97"/>
        <v>642</v>
      </c>
      <c r="L744" s="6" t="s">
        <v>207</v>
      </c>
      <c r="M744" s="4" t="str">
        <f>+VLOOKUP(J744,data1!$A$2:$C$19,2,0)</f>
        <v>Chi phí công cụ, dụng cụ</v>
      </c>
      <c r="N744" s="6" t="s">
        <v>87</v>
      </c>
      <c r="O744" s="8" t="s">
        <v>216</v>
      </c>
      <c r="P744" s="6" t="b">
        <f t="shared" si="98"/>
        <v>1</v>
      </c>
      <c r="Q744" s="1">
        <v>3</v>
      </c>
      <c r="R744" s="4" t="str">
        <f>+VLOOKUP(M744,data1!$B$2:$C$19,2,0)</f>
        <v>CP03</v>
      </c>
      <c r="S744" s="8" t="s">
        <v>207</v>
      </c>
    </row>
    <row r="745" spans="1:19" ht="30" x14ac:dyDescent="0.25">
      <c r="A745" s="66">
        <v>42582</v>
      </c>
      <c r="B745" s="67" t="s">
        <v>8</v>
      </c>
      <c r="C745" s="67" t="s">
        <v>43</v>
      </c>
      <c r="D745" s="68">
        <v>14377500</v>
      </c>
      <c r="E745" s="2">
        <v>0</v>
      </c>
      <c r="F745" s="12">
        <f t="shared" si="93"/>
        <v>14.3775</v>
      </c>
      <c r="G745" s="8">
        <f t="shared" si="94"/>
        <v>7</v>
      </c>
      <c r="H745" s="8">
        <f t="shared" si="95"/>
        <v>2016</v>
      </c>
      <c r="I745" s="3" t="s">
        <v>8</v>
      </c>
      <c r="J745" s="6" t="str">
        <f t="shared" si="96"/>
        <v>6426</v>
      </c>
      <c r="K745" s="6" t="str">
        <f t="shared" si="97"/>
        <v>642</v>
      </c>
      <c r="L745" s="6" t="s">
        <v>207</v>
      </c>
      <c r="M745" s="4" t="str">
        <f>+VLOOKUP(J745,data1!$A$2:$C$19,2,0)</f>
        <v>Chi phí điện, nước, điện thoại, Internet...</v>
      </c>
      <c r="N745" s="6" t="s">
        <v>87</v>
      </c>
      <c r="O745" s="8" t="s">
        <v>216</v>
      </c>
      <c r="P745" s="6" t="b">
        <f t="shared" si="98"/>
        <v>1</v>
      </c>
      <c r="Q745" s="1">
        <v>3</v>
      </c>
      <c r="R745" s="4" t="str">
        <f>+VLOOKUP(M745,data1!$B$2:$C$19,2,0)</f>
        <v>CP06</v>
      </c>
      <c r="S745" s="8" t="s">
        <v>207</v>
      </c>
    </row>
    <row r="746" spans="1:19" x14ac:dyDescent="0.25">
      <c r="A746" s="66">
        <v>42582</v>
      </c>
      <c r="B746" s="67" t="s">
        <v>10</v>
      </c>
      <c r="C746" s="67" t="s">
        <v>69</v>
      </c>
      <c r="D746" s="68">
        <v>6997500</v>
      </c>
      <c r="E746" s="2">
        <v>0</v>
      </c>
      <c r="F746" s="12">
        <f t="shared" si="93"/>
        <v>6.9974999999999996</v>
      </c>
      <c r="G746" s="8">
        <f t="shared" si="94"/>
        <v>7</v>
      </c>
      <c r="H746" s="8">
        <f t="shared" si="95"/>
        <v>2016</v>
      </c>
      <c r="I746" s="3" t="s">
        <v>10</v>
      </c>
      <c r="J746" s="6" t="str">
        <f t="shared" si="96"/>
        <v>6429</v>
      </c>
      <c r="K746" s="6" t="str">
        <f t="shared" si="97"/>
        <v>642</v>
      </c>
      <c r="L746" s="6" t="s">
        <v>207</v>
      </c>
      <c r="M746" s="4" t="str">
        <f>+VLOOKUP(J746,data1!$A$2:$C$19,2,0)</f>
        <v>Chi Phí dịch vụ mua ngoài</v>
      </c>
      <c r="N746" s="6" t="s">
        <v>87</v>
      </c>
      <c r="O746" s="8" t="s">
        <v>216</v>
      </c>
      <c r="P746" s="6" t="b">
        <f t="shared" si="98"/>
        <v>1</v>
      </c>
      <c r="Q746" s="1">
        <v>3</v>
      </c>
      <c r="R746" s="4" t="str">
        <f>+VLOOKUP(M746,data1!$B$2:$C$19,2,0)</f>
        <v>CP09</v>
      </c>
      <c r="S746" s="8" t="s">
        <v>207</v>
      </c>
    </row>
    <row r="747" spans="1:19" x14ac:dyDescent="0.25">
      <c r="A747" s="66">
        <v>42582</v>
      </c>
      <c r="B747" s="67" t="s">
        <v>6</v>
      </c>
      <c r="C747" s="67" t="s">
        <v>50</v>
      </c>
      <c r="D747" s="68">
        <v>3931875</v>
      </c>
      <c r="E747" s="2">
        <v>0</v>
      </c>
      <c r="F747" s="12">
        <f t="shared" si="93"/>
        <v>3.9318749999999998</v>
      </c>
      <c r="G747" s="8">
        <f t="shared" si="94"/>
        <v>7</v>
      </c>
      <c r="H747" s="8">
        <f t="shared" si="95"/>
        <v>2016</v>
      </c>
      <c r="I747" s="3" t="s">
        <v>6</v>
      </c>
      <c r="J747" s="6" t="str">
        <f t="shared" si="96"/>
        <v>6423</v>
      </c>
      <c r="K747" s="6" t="str">
        <f t="shared" si="97"/>
        <v>642</v>
      </c>
      <c r="L747" s="6" t="s">
        <v>207</v>
      </c>
      <c r="M747" s="4" t="str">
        <f>+VLOOKUP(J747,data1!$A$2:$C$19,2,0)</f>
        <v>Chi phí công cụ, dụng cụ</v>
      </c>
      <c r="N747" s="6" t="s">
        <v>87</v>
      </c>
      <c r="O747" s="8" t="s">
        <v>216</v>
      </c>
      <c r="P747" s="6" t="b">
        <f t="shared" si="98"/>
        <v>1</v>
      </c>
      <c r="Q747" s="1">
        <v>3</v>
      </c>
      <c r="R747" s="4" t="str">
        <f>+VLOOKUP(M747,data1!$B$2:$C$19,2,0)</f>
        <v>CP03</v>
      </c>
      <c r="S747" s="8" t="s">
        <v>207</v>
      </c>
    </row>
    <row r="748" spans="1:19" x14ac:dyDescent="0.25">
      <c r="A748" s="66">
        <v>42582</v>
      </c>
      <c r="B748" s="67" t="s">
        <v>184</v>
      </c>
      <c r="C748" s="67" t="s">
        <v>51</v>
      </c>
      <c r="D748" s="68">
        <v>3830062.5</v>
      </c>
      <c r="E748" s="2">
        <v>0</v>
      </c>
      <c r="F748" s="12">
        <f t="shared" si="93"/>
        <v>3.8300624999999999</v>
      </c>
      <c r="G748" s="8">
        <f t="shared" si="94"/>
        <v>7</v>
      </c>
      <c r="H748" s="8">
        <f t="shared" si="95"/>
        <v>2016</v>
      </c>
      <c r="I748" s="3" t="s">
        <v>184</v>
      </c>
      <c r="J748" s="6" t="str">
        <f t="shared" si="96"/>
        <v>6423</v>
      </c>
      <c r="K748" s="6" t="str">
        <f t="shared" si="97"/>
        <v>642</v>
      </c>
      <c r="L748" s="6" t="s">
        <v>208</v>
      </c>
      <c r="M748" s="4" t="str">
        <f>+VLOOKUP(J748,data1!$A$2:$C$19,2,0)</f>
        <v>Chi phí công cụ, dụng cụ</v>
      </c>
      <c r="N748" s="6" t="s">
        <v>211</v>
      </c>
      <c r="O748" s="8" t="s">
        <v>216</v>
      </c>
      <c r="P748" s="6" t="b">
        <f t="shared" si="98"/>
        <v>1</v>
      </c>
      <c r="Q748" s="1">
        <v>3</v>
      </c>
      <c r="R748" s="4" t="str">
        <f>+VLOOKUP(M748,data1!$B$2:$C$19,2,0)</f>
        <v>CP03</v>
      </c>
      <c r="S748" s="8" t="s">
        <v>207</v>
      </c>
    </row>
    <row r="749" spans="1:19" x14ac:dyDescent="0.25">
      <c r="A749" s="66">
        <v>42582</v>
      </c>
      <c r="B749" s="67" t="s">
        <v>16</v>
      </c>
      <c r="C749" s="67" t="s">
        <v>30</v>
      </c>
      <c r="D749" s="68">
        <v>49500</v>
      </c>
      <c r="E749" s="2">
        <v>0</v>
      </c>
      <c r="F749" s="12">
        <f t="shared" si="93"/>
        <v>4.9500000000000002E-2</v>
      </c>
      <c r="G749" s="8">
        <f t="shared" si="94"/>
        <v>7</v>
      </c>
      <c r="H749" s="8">
        <f t="shared" si="95"/>
        <v>2016</v>
      </c>
      <c r="I749" s="3" t="s">
        <v>16</v>
      </c>
      <c r="J749" s="6" t="str">
        <f t="shared" si="96"/>
        <v>6429</v>
      </c>
      <c r="K749" s="6" t="str">
        <f t="shared" si="97"/>
        <v>642</v>
      </c>
      <c r="L749" s="6" t="s">
        <v>206</v>
      </c>
      <c r="M749" s="4" t="str">
        <f>+VLOOKUP(J749,data1!$A$2:$C$19,2,0)</f>
        <v>Chi Phí dịch vụ mua ngoài</v>
      </c>
      <c r="N749" s="6" t="s">
        <v>210</v>
      </c>
      <c r="O749" s="8" t="s">
        <v>216</v>
      </c>
      <c r="P749" s="6" t="b">
        <f t="shared" si="98"/>
        <v>1</v>
      </c>
      <c r="Q749" s="1">
        <v>3</v>
      </c>
      <c r="R749" s="4" t="str">
        <f>+VLOOKUP(M749,data1!$B$2:$C$19,2,0)</f>
        <v>CP09</v>
      </c>
      <c r="S749" s="8" t="s">
        <v>207</v>
      </c>
    </row>
    <row r="750" spans="1:19" x14ac:dyDescent="0.25">
      <c r="A750" s="66">
        <v>42613</v>
      </c>
      <c r="B750" s="67" t="s">
        <v>4</v>
      </c>
      <c r="C750" s="67" t="s">
        <v>71</v>
      </c>
      <c r="D750" s="68">
        <v>261057962.25</v>
      </c>
      <c r="E750" s="2">
        <v>0</v>
      </c>
      <c r="F750" s="12">
        <f t="shared" si="93"/>
        <v>261.05796225</v>
      </c>
      <c r="G750" s="8">
        <f t="shared" si="94"/>
        <v>8</v>
      </c>
      <c r="H750" s="8">
        <f t="shared" si="95"/>
        <v>2016</v>
      </c>
      <c r="I750" s="3" t="s">
        <v>4</v>
      </c>
      <c r="J750" s="6" t="str">
        <f t="shared" si="96"/>
        <v>6421</v>
      </c>
      <c r="K750" s="6" t="str">
        <f t="shared" si="97"/>
        <v>642</v>
      </c>
      <c r="L750" s="6" t="s">
        <v>207</v>
      </c>
      <c r="M750" s="4" t="str">
        <f>+VLOOKUP(J750,data1!$A$2:$C$19,2,0)</f>
        <v>Lương và thưởng</v>
      </c>
      <c r="N750" s="6" t="s">
        <v>87</v>
      </c>
      <c r="O750" s="8" t="s">
        <v>216</v>
      </c>
      <c r="P750" s="6" t="b">
        <f t="shared" si="98"/>
        <v>1</v>
      </c>
      <c r="Q750" s="1">
        <v>3</v>
      </c>
      <c r="R750" s="4" t="str">
        <f>+VLOOKUP(M750,data1!$B$2:$C$19,2,0)</f>
        <v>CP01</v>
      </c>
      <c r="S750" s="8" t="s">
        <v>207</v>
      </c>
    </row>
    <row r="751" spans="1:19" x14ac:dyDescent="0.25">
      <c r="A751" s="66">
        <v>42613</v>
      </c>
      <c r="B751" s="67" t="s">
        <v>12</v>
      </c>
      <c r="C751" s="67" t="s">
        <v>74</v>
      </c>
      <c r="D751" s="68">
        <v>141787773</v>
      </c>
      <c r="E751" s="2">
        <v>0</v>
      </c>
      <c r="F751" s="12">
        <f t="shared" si="93"/>
        <v>141.78777299999999</v>
      </c>
      <c r="G751" s="8">
        <f t="shared" si="94"/>
        <v>8</v>
      </c>
      <c r="H751" s="8">
        <f t="shared" si="95"/>
        <v>2016</v>
      </c>
      <c r="I751" s="3" t="s">
        <v>12</v>
      </c>
      <c r="J751" s="6" t="str">
        <f t="shared" si="96"/>
        <v>6421</v>
      </c>
      <c r="K751" s="6" t="str">
        <f t="shared" si="97"/>
        <v>642</v>
      </c>
      <c r="L751" s="6" t="s">
        <v>206</v>
      </c>
      <c r="M751" s="4" t="str">
        <f>+VLOOKUP(J751,data1!$A$2:$C$19,2,0)</f>
        <v>Lương và thưởng</v>
      </c>
      <c r="N751" s="6" t="s">
        <v>210</v>
      </c>
      <c r="O751" s="8" t="s">
        <v>216</v>
      </c>
      <c r="P751" s="6" t="b">
        <f t="shared" si="98"/>
        <v>1</v>
      </c>
      <c r="Q751" s="1">
        <v>3</v>
      </c>
      <c r="R751" s="4" t="str">
        <f>+VLOOKUP(M751,data1!$B$2:$C$19,2,0)</f>
        <v>CP01</v>
      </c>
      <c r="S751" s="8" t="s">
        <v>207</v>
      </c>
    </row>
    <row r="752" spans="1:19" x14ac:dyDescent="0.25">
      <c r="A752" s="66">
        <v>42613</v>
      </c>
      <c r="B752" s="67" t="s">
        <v>22</v>
      </c>
      <c r="C752" s="67" t="s">
        <v>38</v>
      </c>
      <c r="D752" s="68">
        <v>90517500</v>
      </c>
      <c r="E752" s="2">
        <v>0</v>
      </c>
      <c r="F752" s="12">
        <f t="shared" si="93"/>
        <v>90.517499999999998</v>
      </c>
      <c r="G752" s="8">
        <f t="shared" si="94"/>
        <v>8</v>
      </c>
      <c r="H752" s="8">
        <f t="shared" si="95"/>
        <v>2016</v>
      </c>
      <c r="I752" s="3" t="s">
        <v>22</v>
      </c>
      <c r="J752" s="6" t="str">
        <f t="shared" si="96"/>
        <v>6427</v>
      </c>
      <c r="K752" s="6" t="str">
        <f t="shared" si="97"/>
        <v>642</v>
      </c>
      <c r="L752" s="6" t="s">
        <v>206</v>
      </c>
      <c r="M752" s="4" t="str">
        <f>+VLOOKUP(J752,data1!$A$2:$C$19,2,0)</f>
        <v>Chi phí thuê cửa hàng, văn phòng</v>
      </c>
      <c r="N752" s="6" t="s">
        <v>210</v>
      </c>
      <c r="O752" s="8" t="s">
        <v>216</v>
      </c>
      <c r="P752" s="6" t="b">
        <f t="shared" si="98"/>
        <v>1</v>
      </c>
      <c r="Q752" s="1">
        <v>3</v>
      </c>
      <c r="R752" s="4" t="str">
        <f>+VLOOKUP(M752,data1!$B$2:$C$19,2,0)</f>
        <v>CP07</v>
      </c>
      <c r="S752" s="8" t="s">
        <v>207</v>
      </c>
    </row>
    <row r="753" spans="1:19" x14ac:dyDescent="0.25">
      <c r="A753" s="66">
        <v>42613</v>
      </c>
      <c r="B753" s="67" t="s">
        <v>15</v>
      </c>
      <c r="C753" s="67" t="s">
        <v>39</v>
      </c>
      <c r="D753" s="68">
        <v>87430500</v>
      </c>
      <c r="E753" s="2">
        <v>0</v>
      </c>
      <c r="F753" s="12">
        <f t="shared" si="93"/>
        <v>87.430499999999995</v>
      </c>
      <c r="G753" s="8">
        <f t="shared" si="94"/>
        <v>8</v>
      </c>
      <c r="H753" s="8">
        <f t="shared" si="95"/>
        <v>2016</v>
      </c>
      <c r="I753" s="3" t="s">
        <v>15</v>
      </c>
      <c r="J753" s="6" t="str">
        <f t="shared" si="96"/>
        <v>6428</v>
      </c>
      <c r="K753" s="6" t="str">
        <f t="shared" si="97"/>
        <v>642</v>
      </c>
      <c r="L753" s="6" t="s">
        <v>206</v>
      </c>
      <c r="M753" s="4" t="str">
        <f>+VLOOKUP(J753,data1!$A$2:$C$19,2,0)</f>
        <v>Công tác phí và tiếp khách</v>
      </c>
      <c r="N753" s="6" t="s">
        <v>210</v>
      </c>
      <c r="O753" s="8" t="s">
        <v>216</v>
      </c>
      <c r="P753" s="6" t="b">
        <f t="shared" si="98"/>
        <v>1</v>
      </c>
      <c r="Q753" s="1">
        <v>3</v>
      </c>
      <c r="R753" s="4" t="str">
        <f>+VLOOKUP(M753,data1!$B$2:$C$19,2,0)</f>
        <v>CP11</v>
      </c>
      <c r="S753" s="8" t="s">
        <v>207</v>
      </c>
    </row>
    <row r="754" spans="1:19" x14ac:dyDescent="0.25">
      <c r="A754" s="66">
        <v>42613</v>
      </c>
      <c r="B754" s="67" t="s">
        <v>9</v>
      </c>
      <c r="C754" s="67" t="s">
        <v>43</v>
      </c>
      <c r="D754" s="68">
        <v>76857232.5</v>
      </c>
      <c r="E754" s="2">
        <v>0</v>
      </c>
      <c r="F754" s="12">
        <f t="shared" si="93"/>
        <v>76.857232499999995</v>
      </c>
      <c r="G754" s="8">
        <f t="shared" si="94"/>
        <v>8</v>
      </c>
      <c r="H754" s="8">
        <f t="shared" si="95"/>
        <v>2016</v>
      </c>
      <c r="I754" s="3" t="s">
        <v>9</v>
      </c>
      <c r="J754" s="6" t="str">
        <f t="shared" si="96"/>
        <v>6428</v>
      </c>
      <c r="K754" s="6" t="str">
        <f t="shared" si="97"/>
        <v>642</v>
      </c>
      <c r="L754" s="6" t="s">
        <v>207</v>
      </c>
      <c r="M754" s="4" t="str">
        <f>+VLOOKUP(J754,data1!$A$2:$C$19,2,0)</f>
        <v>Công tác phí và tiếp khách</v>
      </c>
      <c r="N754" s="6" t="s">
        <v>87</v>
      </c>
      <c r="O754" s="8" t="s">
        <v>216</v>
      </c>
      <c r="P754" s="6" t="b">
        <f t="shared" si="98"/>
        <v>1</v>
      </c>
      <c r="Q754" s="1">
        <v>3</v>
      </c>
      <c r="R754" s="4" t="str">
        <f>+VLOOKUP(M754,data1!$B$2:$C$19,2,0)</f>
        <v>CP11</v>
      </c>
      <c r="S754" s="8" t="s">
        <v>207</v>
      </c>
    </row>
    <row r="755" spans="1:19" x14ac:dyDescent="0.25">
      <c r="A755" s="66">
        <v>42613</v>
      </c>
      <c r="B755" s="67" t="s">
        <v>15</v>
      </c>
      <c r="C755" s="67" t="s">
        <v>31</v>
      </c>
      <c r="D755" s="68">
        <v>73300927.5</v>
      </c>
      <c r="E755" s="2">
        <v>0</v>
      </c>
      <c r="F755" s="12">
        <f t="shared" si="93"/>
        <v>73.3009275</v>
      </c>
      <c r="G755" s="8">
        <f t="shared" si="94"/>
        <v>8</v>
      </c>
      <c r="H755" s="8">
        <f t="shared" si="95"/>
        <v>2016</v>
      </c>
      <c r="I755" s="3" t="s">
        <v>15</v>
      </c>
      <c r="J755" s="6" t="str">
        <f t="shared" si="96"/>
        <v>6428</v>
      </c>
      <c r="K755" s="6" t="str">
        <f t="shared" si="97"/>
        <v>642</v>
      </c>
      <c r="L755" s="6" t="s">
        <v>206</v>
      </c>
      <c r="M755" s="4" t="str">
        <f>+VLOOKUP(J755,data1!$A$2:$C$19,2,0)</f>
        <v>Công tác phí và tiếp khách</v>
      </c>
      <c r="N755" s="6" t="s">
        <v>210</v>
      </c>
      <c r="O755" s="8" t="s">
        <v>216</v>
      </c>
      <c r="P755" s="6" t="b">
        <f t="shared" si="98"/>
        <v>1</v>
      </c>
      <c r="Q755" s="1">
        <v>3</v>
      </c>
      <c r="R755" s="4" t="str">
        <f>+VLOOKUP(M755,data1!$B$2:$C$19,2,0)</f>
        <v>CP11</v>
      </c>
      <c r="S755" s="8" t="s">
        <v>207</v>
      </c>
    </row>
    <row r="756" spans="1:19" x14ac:dyDescent="0.25">
      <c r="A756" s="66">
        <v>42613</v>
      </c>
      <c r="B756" s="67" t="s">
        <v>16</v>
      </c>
      <c r="C756" s="67" t="s">
        <v>31</v>
      </c>
      <c r="D756" s="68">
        <v>47426625</v>
      </c>
      <c r="E756" s="2">
        <v>0</v>
      </c>
      <c r="F756" s="12">
        <f t="shared" si="93"/>
        <v>47.426625000000001</v>
      </c>
      <c r="G756" s="8">
        <f t="shared" si="94"/>
        <v>8</v>
      </c>
      <c r="H756" s="8">
        <f t="shared" si="95"/>
        <v>2016</v>
      </c>
      <c r="I756" s="3" t="s">
        <v>16</v>
      </c>
      <c r="J756" s="6" t="str">
        <f t="shared" si="96"/>
        <v>6429</v>
      </c>
      <c r="K756" s="6" t="str">
        <f t="shared" si="97"/>
        <v>642</v>
      </c>
      <c r="L756" s="6" t="s">
        <v>206</v>
      </c>
      <c r="M756" s="4" t="str">
        <f>+VLOOKUP(J756,data1!$A$2:$C$19,2,0)</f>
        <v>Chi Phí dịch vụ mua ngoài</v>
      </c>
      <c r="N756" s="6" t="s">
        <v>210</v>
      </c>
      <c r="O756" s="8" t="s">
        <v>216</v>
      </c>
      <c r="P756" s="6" t="b">
        <f t="shared" si="98"/>
        <v>1</v>
      </c>
      <c r="Q756" s="1">
        <v>3</v>
      </c>
      <c r="R756" s="4" t="str">
        <f>+VLOOKUP(M756,data1!$B$2:$C$19,2,0)</f>
        <v>CP09</v>
      </c>
      <c r="S756" s="8" t="s">
        <v>207</v>
      </c>
    </row>
    <row r="757" spans="1:19" x14ac:dyDescent="0.25">
      <c r="A757" s="66">
        <v>42613</v>
      </c>
      <c r="B757" s="67" t="s">
        <v>5</v>
      </c>
      <c r="C757" s="67" t="s">
        <v>58</v>
      </c>
      <c r="D757" s="68">
        <v>41255007.75</v>
      </c>
      <c r="E757" s="2">
        <v>0</v>
      </c>
      <c r="F757" s="12">
        <f t="shared" si="93"/>
        <v>41.255007749999997</v>
      </c>
      <c r="G757" s="8">
        <f t="shared" si="94"/>
        <v>8</v>
      </c>
      <c r="H757" s="8">
        <f t="shared" si="95"/>
        <v>2016</v>
      </c>
      <c r="I757" s="3" t="s">
        <v>5</v>
      </c>
      <c r="J757" s="6" t="str">
        <f t="shared" si="96"/>
        <v>6422</v>
      </c>
      <c r="K757" s="6" t="str">
        <f t="shared" si="97"/>
        <v>642</v>
      </c>
      <c r="L757" s="6" t="s">
        <v>207</v>
      </c>
      <c r="M757" s="4" t="str">
        <f>+VLOOKUP(J757,data1!$A$2:$C$19,2,0)</f>
        <v>Chi phí kiểm định hàng hóa</v>
      </c>
      <c r="N757" s="6" t="s">
        <v>87</v>
      </c>
      <c r="O757" s="8" t="s">
        <v>216</v>
      </c>
      <c r="P757" s="6" t="b">
        <f t="shared" si="98"/>
        <v>1</v>
      </c>
      <c r="Q757" s="1">
        <v>3</v>
      </c>
      <c r="R757" s="4" t="str">
        <f>+VLOOKUP(M757,data1!$B$2:$C$19,2,0)</f>
        <v>CP10</v>
      </c>
      <c r="S757" s="8" t="s">
        <v>207</v>
      </c>
    </row>
    <row r="758" spans="1:19" x14ac:dyDescent="0.25">
      <c r="A758" s="66">
        <v>42613</v>
      </c>
      <c r="B758" s="67" t="s">
        <v>185</v>
      </c>
      <c r="C758" s="67" t="s">
        <v>31</v>
      </c>
      <c r="D758" s="68">
        <v>36870750</v>
      </c>
      <c r="E758" s="2">
        <v>0</v>
      </c>
      <c r="F758" s="12">
        <f t="shared" si="93"/>
        <v>36.870750000000001</v>
      </c>
      <c r="G758" s="8">
        <f t="shared" si="94"/>
        <v>8</v>
      </c>
      <c r="H758" s="8">
        <f t="shared" si="95"/>
        <v>2016</v>
      </c>
      <c r="I758" s="3" t="s">
        <v>185</v>
      </c>
      <c r="J758" s="6" t="str">
        <f t="shared" si="96"/>
        <v>6423</v>
      </c>
      <c r="K758" s="6" t="str">
        <f t="shared" si="97"/>
        <v>642</v>
      </c>
      <c r="L758" s="6" t="s">
        <v>206</v>
      </c>
      <c r="M758" s="4" t="str">
        <f>+VLOOKUP(J758,data1!$A$2:$C$19,2,0)</f>
        <v>Chi phí công cụ, dụng cụ</v>
      </c>
      <c r="N758" s="6" t="s">
        <v>210</v>
      </c>
      <c r="O758" s="8" t="s">
        <v>216</v>
      </c>
      <c r="P758" s="6" t="b">
        <f t="shared" si="98"/>
        <v>1</v>
      </c>
      <c r="Q758" s="1">
        <v>3</v>
      </c>
      <c r="R758" s="4" t="str">
        <f>+VLOOKUP(M758,data1!$B$2:$C$19,2,0)</f>
        <v>CP03</v>
      </c>
      <c r="S758" s="8" t="s">
        <v>207</v>
      </c>
    </row>
    <row r="759" spans="1:19" x14ac:dyDescent="0.25">
      <c r="A759" s="66">
        <v>42613</v>
      </c>
      <c r="B759" s="67" t="s">
        <v>185</v>
      </c>
      <c r="C759" s="67" t="s">
        <v>37</v>
      </c>
      <c r="D759" s="68">
        <v>27082377</v>
      </c>
      <c r="E759" s="2">
        <v>0</v>
      </c>
      <c r="F759" s="12">
        <f t="shared" si="93"/>
        <v>27.082377000000001</v>
      </c>
      <c r="G759" s="8">
        <f t="shared" si="94"/>
        <v>8</v>
      </c>
      <c r="H759" s="8">
        <f t="shared" si="95"/>
        <v>2016</v>
      </c>
      <c r="I759" s="3" t="s">
        <v>185</v>
      </c>
      <c r="J759" s="6" t="str">
        <f t="shared" si="96"/>
        <v>6423</v>
      </c>
      <c r="K759" s="6" t="str">
        <f t="shared" si="97"/>
        <v>642</v>
      </c>
      <c r="L759" s="6" t="s">
        <v>206</v>
      </c>
      <c r="M759" s="4" t="str">
        <f>+VLOOKUP(J759,data1!$A$2:$C$19,2,0)</f>
        <v>Chi phí công cụ, dụng cụ</v>
      </c>
      <c r="N759" s="6" t="s">
        <v>210</v>
      </c>
      <c r="O759" s="8" t="s">
        <v>216</v>
      </c>
      <c r="P759" s="6" t="b">
        <f t="shared" si="98"/>
        <v>1</v>
      </c>
      <c r="Q759" s="1">
        <v>3</v>
      </c>
      <c r="R759" s="4" t="str">
        <f>+VLOOKUP(M759,data1!$B$2:$C$19,2,0)</f>
        <v>CP03</v>
      </c>
      <c r="S759" s="8" t="s">
        <v>207</v>
      </c>
    </row>
    <row r="760" spans="1:19" x14ac:dyDescent="0.25">
      <c r="A760" s="66">
        <v>42613</v>
      </c>
      <c r="B760" s="67" t="s">
        <v>6</v>
      </c>
      <c r="C760" s="67" t="s">
        <v>51</v>
      </c>
      <c r="D760" s="68">
        <v>26782274.25</v>
      </c>
      <c r="E760" s="2">
        <v>0</v>
      </c>
      <c r="F760" s="12">
        <f t="shared" si="93"/>
        <v>26.78227425</v>
      </c>
      <c r="G760" s="8">
        <f t="shared" si="94"/>
        <v>8</v>
      </c>
      <c r="H760" s="8">
        <f t="shared" si="95"/>
        <v>2016</v>
      </c>
      <c r="I760" s="3" t="s">
        <v>6</v>
      </c>
      <c r="J760" s="6" t="str">
        <f t="shared" si="96"/>
        <v>6423</v>
      </c>
      <c r="K760" s="6" t="str">
        <f t="shared" si="97"/>
        <v>642</v>
      </c>
      <c r="L760" s="6" t="s">
        <v>207</v>
      </c>
      <c r="M760" s="4" t="str">
        <f>+VLOOKUP(J760,data1!$A$2:$C$19,2,0)</f>
        <v>Chi phí công cụ, dụng cụ</v>
      </c>
      <c r="N760" s="6" t="s">
        <v>87</v>
      </c>
      <c r="O760" s="8" t="s">
        <v>216</v>
      </c>
      <c r="P760" s="6" t="b">
        <f t="shared" si="98"/>
        <v>1</v>
      </c>
      <c r="Q760" s="1">
        <v>3</v>
      </c>
      <c r="R760" s="4" t="str">
        <f>+VLOOKUP(M760,data1!$B$2:$C$19,2,0)</f>
        <v>CP03</v>
      </c>
      <c r="S760" s="8" t="s">
        <v>207</v>
      </c>
    </row>
    <row r="761" spans="1:19" x14ac:dyDescent="0.25">
      <c r="A761" s="66">
        <v>42613</v>
      </c>
      <c r="B761" s="67" t="s">
        <v>10</v>
      </c>
      <c r="C761" s="67" t="s">
        <v>43</v>
      </c>
      <c r="D761" s="68">
        <v>24113250</v>
      </c>
      <c r="E761" s="2">
        <v>0</v>
      </c>
      <c r="F761" s="12">
        <f t="shared" si="93"/>
        <v>24.113250000000001</v>
      </c>
      <c r="G761" s="8">
        <f t="shared" si="94"/>
        <v>8</v>
      </c>
      <c r="H761" s="8">
        <f t="shared" si="95"/>
        <v>2016</v>
      </c>
      <c r="I761" s="3" t="s">
        <v>10</v>
      </c>
      <c r="J761" s="6" t="str">
        <f t="shared" si="96"/>
        <v>6429</v>
      </c>
      <c r="K761" s="6" t="str">
        <f t="shared" si="97"/>
        <v>642</v>
      </c>
      <c r="L761" s="6" t="s">
        <v>207</v>
      </c>
      <c r="M761" s="4" t="str">
        <f>+VLOOKUP(J761,data1!$A$2:$C$19,2,0)</f>
        <v>Chi Phí dịch vụ mua ngoài</v>
      </c>
      <c r="N761" s="6" t="s">
        <v>87</v>
      </c>
      <c r="O761" s="8" t="s">
        <v>216</v>
      </c>
      <c r="P761" s="6" t="b">
        <f t="shared" si="98"/>
        <v>1</v>
      </c>
      <c r="Q761" s="1">
        <v>3</v>
      </c>
      <c r="R761" s="4" t="str">
        <f>+VLOOKUP(M761,data1!$B$2:$C$19,2,0)</f>
        <v>CP09</v>
      </c>
      <c r="S761" s="8" t="s">
        <v>207</v>
      </c>
    </row>
    <row r="762" spans="1:19" x14ac:dyDescent="0.25">
      <c r="A762" s="66">
        <v>42613</v>
      </c>
      <c r="B762" s="67" t="s">
        <v>185</v>
      </c>
      <c r="C762" s="67" t="s">
        <v>38</v>
      </c>
      <c r="D762" s="68">
        <v>18749999.25</v>
      </c>
      <c r="E762" s="2">
        <v>0</v>
      </c>
      <c r="F762" s="12">
        <f t="shared" si="93"/>
        <v>18.749999249999998</v>
      </c>
      <c r="G762" s="8">
        <f t="shared" si="94"/>
        <v>8</v>
      </c>
      <c r="H762" s="8">
        <f t="shared" si="95"/>
        <v>2016</v>
      </c>
      <c r="I762" s="3" t="s">
        <v>185</v>
      </c>
      <c r="J762" s="6" t="str">
        <f t="shared" si="96"/>
        <v>6423</v>
      </c>
      <c r="K762" s="6" t="str">
        <f t="shared" si="97"/>
        <v>642</v>
      </c>
      <c r="L762" s="6" t="s">
        <v>206</v>
      </c>
      <c r="M762" s="4" t="str">
        <f>+VLOOKUP(J762,data1!$A$2:$C$19,2,0)</f>
        <v>Chi phí công cụ, dụng cụ</v>
      </c>
      <c r="N762" s="6" t="s">
        <v>210</v>
      </c>
      <c r="O762" s="8" t="s">
        <v>216</v>
      </c>
      <c r="P762" s="6" t="b">
        <f t="shared" si="98"/>
        <v>1</v>
      </c>
      <c r="Q762" s="1">
        <v>3</v>
      </c>
      <c r="R762" s="4" t="str">
        <f>+VLOOKUP(M762,data1!$B$2:$C$19,2,0)</f>
        <v>CP03</v>
      </c>
      <c r="S762" s="8" t="s">
        <v>207</v>
      </c>
    </row>
    <row r="763" spans="1:19" x14ac:dyDescent="0.25">
      <c r="A763" s="66">
        <v>42613</v>
      </c>
      <c r="B763" s="67" t="s">
        <v>183</v>
      </c>
      <c r="C763" s="67" t="s">
        <v>79</v>
      </c>
      <c r="D763" s="68">
        <v>17320875.75</v>
      </c>
      <c r="E763" s="2">
        <v>0</v>
      </c>
      <c r="F763" s="12">
        <f t="shared" si="93"/>
        <v>17.320875749999999</v>
      </c>
      <c r="G763" s="8">
        <f t="shared" si="94"/>
        <v>8</v>
      </c>
      <c r="H763" s="8">
        <f t="shared" si="95"/>
        <v>2016</v>
      </c>
      <c r="I763" s="3" t="s">
        <v>183</v>
      </c>
      <c r="J763" s="6" t="str">
        <f t="shared" si="96"/>
        <v>6424</v>
      </c>
      <c r="K763" s="6" t="str">
        <f t="shared" si="97"/>
        <v>642</v>
      </c>
      <c r="L763" s="6" t="s">
        <v>208</v>
      </c>
      <c r="M763" s="4" t="str">
        <f>+VLOOKUP(J763,data1!$A$2:$C$19,2,0)</f>
        <v>Chi phí khấu hao TSCĐ</v>
      </c>
      <c r="N763" s="6" t="s">
        <v>211</v>
      </c>
      <c r="O763" s="8" t="s">
        <v>216</v>
      </c>
      <c r="P763" s="6" t="b">
        <f t="shared" si="98"/>
        <v>1</v>
      </c>
      <c r="Q763" s="1">
        <v>3</v>
      </c>
      <c r="R763" s="4" t="str">
        <f>+VLOOKUP(M763,data1!$B$2:$C$19,2,0)</f>
        <v>CP04</v>
      </c>
      <c r="S763" s="8" t="s">
        <v>207</v>
      </c>
    </row>
    <row r="764" spans="1:19" x14ac:dyDescent="0.25">
      <c r="A764" s="66">
        <v>42613</v>
      </c>
      <c r="B764" s="67" t="s">
        <v>6</v>
      </c>
      <c r="C764" s="67" t="s">
        <v>50</v>
      </c>
      <c r="D764" s="68">
        <v>14838376.5</v>
      </c>
      <c r="E764" s="2">
        <v>0</v>
      </c>
      <c r="F764" s="12">
        <f t="shared" si="93"/>
        <v>14.838376500000001</v>
      </c>
      <c r="G764" s="8">
        <f t="shared" si="94"/>
        <v>8</v>
      </c>
      <c r="H764" s="8">
        <f t="shared" si="95"/>
        <v>2016</v>
      </c>
      <c r="I764" s="3" t="s">
        <v>6</v>
      </c>
      <c r="J764" s="6" t="str">
        <f t="shared" si="96"/>
        <v>6423</v>
      </c>
      <c r="K764" s="6" t="str">
        <f t="shared" si="97"/>
        <v>642</v>
      </c>
      <c r="L764" s="6" t="s">
        <v>207</v>
      </c>
      <c r="M764" s="4" t="str">
        <f>+VLOOKUP(J764,data1!$A$2:$C$19,2,0)</f>
        <v>Chi phí công cụ, dụng cụ</v>
      </c>
      <c r="N764" s="6" t="s">
        <v>87</v>
      </c>
      <c r="O764" s="8" t="s">
        <v>216</v>
      </c>
      <c r="P764" s="6" t="b">
        <f t="shared" si="98"/>
        <v>1</v>
      </c>
      <c r="Q764" s="1">
        <v>3</v>
      </c>
      <c r="R764" s="4" t="str">
        <f>+VLOOKUP(M764,data1!$B$2:$C$19,2,0)</f>
        <v>CP03</v>
      </c>
      <c r="S764" s="8" t="s">
        <v>207</v>
      </c>
    </row>
    <row r="765" spans="1:19" x14ac:dyDescent="0.25">
      <c r="A765" s="66">
        <v>42613</v>
      </c>
      <c r="B765" s="67" t="s">
        <v>186</v>
      </c>
      <c r="C765" s="67" t="s">
        <v>43</v>
      </c>
      <c r="D765" s="68">
        <v>13938750</v>
      </c>
      <c r="E765" s="2">
        <v>0</v>
      </c>
      <c r="F765" s="12">
        <f t="shared" si="93"/>
        <v>13.938750000000001</v>
      </c>
      <c r="G765" s="8">
        <f t="shared" si="94"/>
        <v>8</v>
      </c>
      <c r="H765" s="8">
        <f t="shared" si="95"/>
        <v>2016</v>
      </c>
      <c r="I765" s="3" t="s">
        <v>186</v>
      </c>
      <c r="J765" s="6" t="str">
        <f t="shared" si="96"/>
        <v>6421</v>
      </c>
      <c r="K765" s="6" t="str">
        <f t="shared" si="97"/>
        <v>642</v>
      </c>
      <c r="L765" s="6" t="s">
        <v>208</v>
      </c>
      <c r="M765" s="4" t="str">
        <f>+VLOOKUP(J765,data1!$A$2:$C$19,2,0)</f>
        <v>Lương và thưởng</v>
      </c>
      <c r="N765" s="6" t="s">
        <v>211</v>
      </c>
      <c r="O765" s="8" t="s">
        <v>216</v>
      </c>
      <c r="P765" s="6" t="b">
        <f t="shared" si="98"/>
        <v>1</v>
      </c>
      <c r="Q765" s="1">
        <v>3</v>
      </c>
      <c r="R765" s="4" t="str">
        <f>+VLOOKUP(M765,data1!$B$2:$C$19,2,0)</f>
        <v>CP01</v>
      </c>
      <c r="S765" s="8" t="s">
        <v>207</v>
      </c>
    </row>
    <row r="766" spans="1:19" x14ac:dyDescent="0.25">
      <c r="A766" s="66">
        <v>42613</v>
      </c>
      <c r="B766" s="67" t="s">
        <v>9</v>
      </c>
      <c r="C766" s="67" t="s">
        <v>52</v>
      </c>
      <c r="D766" s="68">
        <v>9083250</v>
      </c>
      <c r="E766" s="2">
        <v>0</v>
      </c>
      <c r="F766" s="12">
        <f t="shared" si="93"/>
        <v>9.0832499999999996</v>
      </c>
      <c r="G766" s="8">
        <f t="shared" si="94"/>
        <v>8</v>
      </c>
      <c r="H766" s="8">
        <f t="shared" si="95"/>
        <v>2016</v>
      </c>
      <c r="I766" s="3" t="s">
        <v>9</v>
      </c>
      <c r="J766" s="6" t="str">
        <f t="shared" si="96"/>
        <v>6428</v>
      </c>
      <c r="K766" s="6" t="str">
        <f t="shared" si="97"/>
        <v>642</v>
      </c>
      <c r="L766" s="6" t="s">
        <v>207</v>
      </c>
      <c r="M766" s="4" t="str">
        <f>+VLOOKUP(J766,data1!$A$2:$C$19,2,0)</f>
        <v>Công tác phí và tiếp khách</v>
      </c>
      <c r="N766" s="6" t="s">
        <v>87</v>
      </c>
      <c r="O766" s="8" t="s">
        <v>216</v>
      </c>
      <c r="P766" s="6" t="b">
        <f t="shared" si="98"/>
        <v>1</v>
      </c>
      <c r="Q766" s="1">
        <v>3</v>
      </c>
      <c r="R766" s="4" t="str">
        <f>+VLOOKUP(M766,data1!$B$2:$C$19,2,0)</f>
        <v>CP11</v>
      </c>
      <c r="S766" s="8" t="s">
        <v>207</v>
      </c>
    </row>
    <row r="767" spans="1:19" ht="30" x14ac:dyDescent="0.25">
      <c r="A767" s="66">
        <v>42613</v>
      </c>
      <c r="B767" s="67" t="s">
        <v>14</v>
      </c>
      <c r="C767" s="67" t="s">
        <v>31</v>
      </c>
      <c r="D767" s="68">
        <v>8752500</v>
      </c>
      <c r="E767" s="2">
        <v>0</v>
      </c>
      <c r="F767" s="12">
        <f t="shared" si="93"/>
        <v>8.7524999999999995</v>
      </c>
      <c r="G767" s="8">
        <f t="shared" si="94"/>
        <v>8</v>
      </c>
      <c r="H767" s="8">
        <f t="shared" si="95"/>
        <v>2016</v>
      </c>
      <c r="I767" s="3" t="s">
        <v>14</v>
      </c>
      <c r="J767" s="6" t="str">
        <f t="shared" si="96"/>
        <v>6426</v>
      </c>
      <c r="K767" s="6" t="str">
        <f t="shared" si="97"/>
        <v>642</v>
      </c>
      <c r="L767" s="6" t="s">
        <v>206</v>
      </c>
      <c r="M767" s="4" t="str">
        <f>+VLOOKUP(J767,data1!$A$2:$C$19,2,0)</f>
        <v>Chi phí điện, nước, điện thoại, Internet...</v>
      </c>
      <c r="N767" s="6" t="s">
        <v>210</v>
      </c>
      <c r="O767" s="8" t="s">
        <v>216</v>
      </c>
      <c r="P767" s="6" t="b">
        <f t="shared" si="98"/>
        <v>1</v>
      </c>
      <c r="Q767" s="1">
        <v>3</v>
      </c>
      <c r="R767" s="4" t="str">
        <f>+VLOOKUP(M767,data1!$B$2:$C$19,2,0)</f>
        <v>CP06</v>
      </c>
      <c r="S767" s="8" t="s">
        <v>207</v>
      </c>
    </row>
    <row r="768" spans="1:19" x14ac:dyDescent="0.25">
      <c r="A768" s="66">
        <v>42613</v>
      </c>
      <c r="B768" s="67" t="s">
        <v>16</v>
      </c>
      <c r="C768" s="67" t="s">
        <v>38</v>
      </c>
      <c r="D768" s="68">
        <v>7798617</v>
      </c>
      <c r="E768" s="2">
        <v>0</v>
      </c>
      <c r="F768" s="12">
        <f t="shared" si="93"/>
        <v>7.7986170000000001</v>
      </c>
      <c r="G768" s="8">
        <f t="shared" si="94"/>
        <v>8</v>
      </c>
      <c r="H768" s="8">
        <f t="shared" si="95"/>
        <v>2016</v>
      </c>
      <c r="I768" s="3" t="s">
        <v>16</v>
      </c>
      <c r="J768" s="6" t="str">
        <f t="shared" si="96"/>
        <v>6429</v>
      </c>
      <c r="K768" s="6" t="str">
        <f t="shared" si="97"/>
        <v>642</v>
      </c>
      <c r="L768" s="6" t="s">
        <v>206</v>
      </c>
      <c r="M768" s="4" t="str">
        <f>+VLOOKUP(J768,data1!$A$2:$C$19,2,0)</f>
        <v>Chi Phí dịch vụ mua ngoài</v>
      </c>
      <c r="N768" s="6" t="s">
        <v>210</v>
      </c>
      <c r="O768" s="8" t="s">
        <v>216</v>
      </c>
      <c r="P768" s="6" t="b">
        <f t="shared" si="98"/>
        <v>1</v>
      </c>
      <c r="Q768" s="1">
        <v>3</v>
      </c>
      <c r="R768" s="4" t="str">
        <f>+VLOOKUP(M768,data1!$B$2:$C$19,2,0)</f>
        <v>CP09</v>
      </c>
      <c r="S768" s="8" t="s">
        <v>207</v>
      </c>
    </row>
    <row r="769" spans="1:19" x14ac:dyDescent="0.25">
      <c r="A769" s="66">
        <v>42613</v>
      </c>
      <c r="B769" s="67" t="s">
        <v>187</v>
      </c>
      <c r="C769" s="67" t="s">
        <v>79</v>
      </c>
      <c r="D769" s="68">
        <v>4311888.75</v>
      </c>
      <c r="E769" s="2">
        <v>0</v>
      </c>
      <c r="F769" s="12">
        <f t="shared" si="93"/>
        <v>4.3118887499999996</v>
      </c>
      <c r="G769" s="8">
        <f t="shared" si="94"/>
        <v>8</v>
      </c>
      <c r="H769" s="8">
        <f t="shared" si="95"/>
        <v>2016</v>
      </c>
      <c r="I769" s="3" t="s">
        <v>187</v>
      </c>
      <c r="J769" s="6" t="str">
        <f t="shared" si="96"/>
        <v>6424</v>
      </c>
      <c r="K769" s="6" t="str">
        <f t="shared" si="97"/>
        <v>642</v>
      </c>
      <c r="L769" s="6" t="s">
        <v>207</v>
      </c>
      <c r="M769" s="4" t="str">
        <f>+VLOOKUP(J769,data1!$A$2:$C$19,2,0)</f>
        <v>Chi phí khấu hao TSCĐ</v>
      </c>
      <c r="N769" s="6" t="s">
        <v>87</v>
      </c>
      <c r="O769" s="8" t="s">
        <v>216</v>
      </c>
      <c r="P769" s="6" t="b">
        <f t="shared" si="98"/>
        <v>1</v>
      </c>
      <c r="Q769" s="1">
        <v>3</v>
      </c>
      <c r="R769" s="4" t="str">
        <f>+VLOOKUP(M769,data1!$B$2:$C$19,2,0)</f>
        <v>CP04</v>
      </c>
      <c r="S769" s="8" t="s">
        <v>207</v>
      </c>
    </row>
    <row r="770" spans="1:19" x14ac:dyDescent="0.25">
      <c r="A770" s="66">
        <v>42613</v>
      </c>
      <c r="B770" s="67" t="s">
        <v>188</v>
      </c>
      <c r="C770" s="67" t="s">
        <v>43</v>
      </c>
      <c r="D770" s="68">
        <v>4241250</v>
      </c>
      <c r="E770" s="2">
        <v>0</v>
      </c>
      <c r="F770" s="12">
        <f t="shared" si="93"/>
        <v>4.24125</v>
      </c>
      <c r="G770" s="8">
        <f t="shared" si="94"/>
        <v>8</v>
      </c>
      <c r="H770" s="8">
        <f t="shared" si="95"/>
        <v>2016</v>
      </c>
      <c r="I770" s="3" t="s">
        <v>188</v>
      </c>
      <c r="J770" s="6" t="str">
        <f t="shared" si="96"/>
        <v>6429</v>
      </c>
      <c r="K770" s="6" t="str">
        <f t="shared" si="97"/>
        <v>642</v>
      </c>
      <c r="L770" s="6" t="s">
        <v>208</v>
      </c>
      <c r="M770" s="4" t="str">
        <f>+VLOOKUP(J770,data1!$A$2:$C$19,2,0)</f>
        <v>Chi Phí dịch vụ mua ngoài</v>
      </c>
      <c r="N770" s="6" t="s">
        <v>211</v>
      </c>
      <c r="O770" s="8" t="s">
        <v>216</v>
      </c>
      <c r="P770" s="6" t="b">
        <f t="shared" si="98"/>
        <v>1</v>
      </c>
      <c r="Q770" s="1">
        <v>3</v>
      </c>
      <c r="R770" s="4" t="str">
        <f>+VLOOKUP(M770,data1!$B$2:$C$19,2,0)</f>
        <v>CP09</v>
      </c>
      <c r="S770" s="8" t="s">
        <v>207</v>
      </c>
    </row>
    <row r="771" spans="1:19" x14ac:dyDescent="0.25">
      <c r="A771" s="66">
        <v>42613</v>
      </c>
      <c r="B771" s="67" t="s">
        <v>184</v>
      </c>
      <c r="C771" s="67" t="s">
        <v>51</v>
      </c>
      <c r="D771" s="68">
        <v>3830062.5</v>
      </c>
      <c r="E771" s="2">
        <v>0</v>
      </c>
      <c r="F771" s="12">
        <f t="shared" si="93"/>
        <v>3.8300624999999999</v>
      </c>
      <c r="G771" s="8">
        <f t="shared" si="94"/>
        <v>8</v>
      </c>
      <c r="H771" s="8">
        <f t="shared" si="95"/>
        <v>2016</v>
      </c>
      <c r="I771" s="3" t="s">
        <v>184</v>
      </c>
      <c r="J771" s="6" t="str">
        <f t="shared" si="96"/>
        <v>6423</v>
      </c>
      <c r="K771" s="6" t="str">
        <f t="shared" si="97"/>
        <v>642</v>
      </c>
      <c r="L771" s="6" t="s">
        <v>208</v>
      </c>
      <c r="M771" s="4" t="str">
        <f>+VLOOKUP(J771,data1!$A$2:$C$19,2,0)</f>
        <v>Chi phí công cụ, dụng cụ</v>
      </c>
      <c r="N771" s="6" t="s">
        <v>211</v>
      </c>
      <c r="O771" s="8" t="s">
        <v>216</v>
      </c>
      <c r="P771" s="6" t="b">
        <f t="shared" si="98"/>
        <v>1</v>
      </c>
      <c r="Q771" s="1">
        <v>3</v>
      </c>
      <c r="R771" s="4" t="str">
        <f>+VLOOKUP(M771,data1!$B$2:$C$19,2,0)</f>
        <v>CP03</v>
      </c>
      <c r="S771" s="8" t="s">
        <v>207</v>
      </c>
    </row>
    <row r="772" spans="1:19" x14ac:dyDescent="0.25">
      <c r="A772" s="66">
        <v>42613</v>
      </c>
      <c r="B772" s="67" t="s">
        <v>184</v>
      </c>
      <c r="C772" s="67" t="s">
        <v>43</v>
      </c>
      <c r="D772" s="68">
        <v>3712500</v>
      </c>
      <c r="E772" s="2">
        <v>0</v>
      </c>
      <c r="F772" s="12">
        <f t="shared" si="93"/>
        <v>3.7124999999999999</v>
      </c>
      <c r="G772" s="8">
        <f t="shared" si="94"/>
        <v>8</v>
      </c>
      <c r="H772" s="8">
        <f t="shared" si="95"/>
        <v>2016</v>
      </c>
      <c r="I772" s="3" t="s">
        <v>184</v>
      </c>
      <c r="J772" s="6" t="str">
        <f t="shared" si="96"/>
        <v>6423</v>
      </c>
      <c r="K772" s="6" t="str">
        <f t="shared" si="97"/>
        <v>642</v>
      </c>
      <c r="L772" s="6" t="s">
        <v>208</v>
      </c>
      <c r="M772" s="4" t="str">
        <f>+VLOOKUP(J772,data1!$A$2:$C$19,2,0)</f>
        <v>Chi phí công cụ, dụng cụ</v>
      </c>
      <c r="N772" s="6" t="s">
        <v>211</v>
      </c>
      <c r="O772" s="8" t="s">
        <v>216</v>
      </c>
      <c r="P772" s="6" t="b">
        <f t="shared" si="98"/>
        <v>1</v>
      </c>
      <c r="Q772" s="1">
        <v>3</v>
      </c>
      <c r="R772" s="4" t="str">
        <f>+VLOOKUP(M772,data1!$B$2:$C$19,2,0)</f>
        <v>CP03</v>
      </c>
      <c r="S772" s="8" t="s">
        <v>207</v>
      </c>
    </row>
    <row r="773" spans="1:19" x14ac:dyDescent="0.25">
      <c r="A773" s="66">
        <v>42613</v>
      </c>
      <c r="B773" s="67" t="s">
        <v>16</v>
      </c>
      <c r="C773" s="67" t="s">
        <v>82</v>
      </c>
      <c r="D773" s="68">
        <v>1125000</v>
      </c>
      <c r="E773" s="2">
        <v>0</v>
      </c>
      <c r="F773" s="12">
        <f t="shared" si="93"/>
        <v>1.125</v>
      </c>
      <c r="G773" s="8">
        <f t="shared" si="94"/>
        <v>8</v>
      </c>
      <c r="H773" s="8">
        <f t="shared" si="95"/>
        <v>2016</v>
      </c>
      <c r="I773" s="3" t="s">
        <v>16</v>
      </c>
      <c r="J773" s="6" t="str">
        <f t="shared" si="96"/>
        <v>6429</v>
      </c>
      <c r="K773" s="6" t="str">
        <f t="shared" si="97"/>
        <v>642</v>
      </c>
      <c r="L773" s="6" t="s">
        <v>206</v>
      </c>
      <c r="M773" s="4" t="str">
        <f>+VLOOKUP(J773,data1!$A$2:$C$19,2,0)</f>
        <v>Chi Phí dịch vụ mua ngoài</v>
      </c>
      <c r="N773" s="6" t="s">
        <v>210</v>
      </c>
      <c r="O773" s="8" t="s">
        <v>216</v>
      </c>
      <c r="P773" s="6" t="b">
        <f t="shared" si="98"/>
        <v>1</v>
      </c>
      <c r="Q773" s="1">
        <v>3</v>
      </c>
      <c r="R773" s="4" t="str">
        <f>+VLOOKUP(M773,data1!$B$2:$C$19,2,0)</f>
        <v>CP09</v>
      </c>
      <c r="S773" s="8" t="s">
        <v>207</v>
      </c>
    </row>
    <row r="774" spans="1:19" x14ac:dyDescent="0.25">
      <c r="A774" s="66">
        <v>42613</v>
      </c>
      <c r="B774" s="67" t="s">
        <v>16</v>
      </c>
      <c r="C774" s="67" t="s">
        <v>30</v>
      </c>
      <c r="D774" s="68">
        <v>264825</v>
      </c>
      <c r="E774" s="2">
        <v>0</v>
      </c>
      <c r="F774" s="12">
        <f t="shared" si="93"/>
        <v>0.26482499999999998</v>
      </c>
      <c r="G774" s="8">
        <f t="shared" si="94"/>
        <v>8</v>
      </c>
      <c r="H774" s="8">
        <f t="shared" si="95"/>
        <v>2016</v>
      </c>
      <c r="I774" s="3" t="s">
        <v>16</v>
      </c>
      <c r="J774" s="6" t="str">
        <f t="shared" si="96"/>
        <v>6429</v>
      </c>
      <c r="K774" s="6" t="str">
        <f t="shared" si="97"/>
        <v>642</v>
      </c>
      <c r="L774" s="6" t="s">
        <v>206</v>
      </c>
      <c r="M774" s="4" t="str">
        <f>+VLOOKUP(J774,data1!$A$2:$C$19,2,0)</f>
        <v>Chi Phí dịch vụ mua ngoài</v>
      </c>
      <c r="N774" s="6" t="s">
        <v>210</v>
      </c>
      <c r="O774" s="8" t="s">
        <v>216</v>
      </c>
      <c r="P774" s="6" t="b">
        <f t="shared" si="98"/>
        <v>1</v>
      </c>
      <c r="Q774" s="1">
        <v>3</v>
      </c>
      <c r="R774" s="4" t="str">
        <f>+VLOOKUP(M774,data1!$B$2:$C$19,2,0)</f>
        <v>CP09</v>
      </c>
      <c r="S774" s="8" t="s">
        <v>207</v>
      </c>
    </row>
    <row r="775" spans="1:19" x14ac:dyDescent="0.25">
      <c r="A775" s="66">
        <v>42613</v>
      </c>
      <c r="B775" s="67" t="s">
        <v>10</v>
      </c>
      <c r="C775" s="67" t="s">
        <v>69</v>
      </c>
      <c r="D775" s="68">
        <v>222750</v>
      </c>
      <c r="E775" s="2">
        <v>0</v>
      </c>
      <c r="F775" s="12">
        <f t="shared" si="93"/>
        <v>0.22275</v>
      </c>
      <c r="G775" s="8">
        <f t="shared" si="94"/>
        <v>8</v>
      </c>
      <c r="H775" s="8">
        <f t="shared" si="95"/>
        <v>2016</v>
      </c>
      <c r="I775" s="3" t="s">
        <v>10</v>
      </c>
      <c r="J775" s="6" t="str">
        <f t="shared" si="96"/>
        <v>6429</v>
      </c>
      <c r="K775" s="6" t="str">
        <f t="shared" si="97"/>
        <v>642</v>
      </c>
      <c r="L775" s="6" t="s">
        <v>207</v>
      </c>
      <c r="M775" s="4" t="str">
        <f>+VLOOKUP(J775,data1!$A$2:$C$19,2,0)</f>
        <v>Chi Phí dịch vụ mua ngoài</v>
      </c>
      <c r="N775" s="6" t="s">
        <v>87</v>
      </c>
      <c r="O775" s="8" t="s">
        <v>216</v>
      </c>
      <c r="P775" s="6" t="b">
        <f t="shared" si="98"/>
        <v>1</v>
      </c>
      <c r="Q775" s="1">
        <v>3</v>
      </c>
      <c r="R775" s="4" t="str">
        <f>+VLOOKUP(M775,data1!$B$2:$C$19,2,0)</f>
        <v>CP09</v>
      </c>
      <c r="S775" s="8" t="s">
        <v>207</v>
      </c>
    </row>
    <row r="776" spans="1:19" x14ac:dyDescent="0.25">
      <c r="A776" s="66">
        <v>42613</v>
      </c>
      <c r="B776" s="67" t="s">
        <v>16</v>
      </c>
      <c r="C776" s="67" t="s">
        <v>32</v>
      </c>
      <c r="D776" s="68">
        <v>22275</v>
      </c>
      <c r="E776" s="2">
        <v>0</v>
      </c>
      <c r="F776" s="12">
        <f t="shared" si="93"/>
        <v>2.2275E-2</v>
      </c>
      <c r="G776" s="8">
        <f t="shared" si="94"/>
        <v>8</v>
      </c>
      <c r="H776" s="8">
        <f t="shared" si="95"/>
        <v>2016</v>
      </c>
      <c r="I776" s="3" t="s">
        <v>16</v>
      </c>
      <c r="J776" s="6" t="str">
        <f t="shared" si="96"/>
        <v>6429</v>
      </c>
      <c r="K776" s="6" t="str">
        <f t="shared" si="97"/>
        <v>642</v>
      </c>
      <c r="L776" s="6" t="s">
        <v>206</v>
      </c>
      <c r="M776" s="4" t="str">
        <f>+VLOOKUP(J776,data1!$A$2:$C$19,2,0)</f>
        <v>Chi Phí dịch vụ mua ngoài</v>
      </c>
      <c r="N776" s="6" t="s">
        <v>210</v>
      </c>
      <c r="O776" s="8" t="s">
        <v>216</v>
      </c>
      <c r="P776" s="6" t="b">
        <f t="shared" si="98"/>
        <v>1</v>
      </c>
      <c r="Q776" s="1">
        <v>3</v>
      </c>
      <c r="R776" s="4" t="str">
        <f>+VLOOKUP(M776,data1!$B$2:$C$19,2,0)</f>
        <v>CP09</v>
      </c>
      <c r="S776" s="8" t="s">
        <v>207</v>
      </c>
    </row>
    <row r="777" spans="1:19" x14ac:dyDescent="0.25">
      <c r="A777" s="66">
        <v>42643</v>
      </c>
      <c r="B777" s="67" t="s">
        <v>4</v>
      </c>
      <c r="C777" s="67" t="s">
        <v>71</v>
      </c>
      <c r="D777" s="68">
        <v>320363178.75</v>
      </c>
      <c r="E777" s="2">
        <v>0</v>
      </c>
      <c r="F777" s="12">
        <f t="shared" si="93"/>
        <v>320.36317874999997</v>
      </c>
      <c r="G777" s="8">
        <f t="shared" si="94"/>
        <v>9</v>
      </c>
      <c r="H777" s="8">
        <f t="shared" si="95"/>
        <v>2016</v>
      </c>
      <c r="I777" s="3" t="s">
        <v>4</v>
      </c>
      <c r="J777" s="6" t="str">
        <f t="shared" si="96"/>
        <v>6421</v>
      </c>
      <c r="K777" s="6" t="str">
        <f t="shared" si="97"/>
        <v>642</v>
      </c>
      <c r="L777" s="6" t="s">
        <v>207</v>
      </c>
      <c r="M777" s="4" t="str">
        <f>+VLOOKUP(J777,data1!$A$2:$C$19,2,0)</f>
        <v>Lương và thưởng</v>
      </c>
      <c r="N777" s="6" t="s">
        <v>87</v>
      </c>
      <c r="O777" s="8" t="s">
        <v>216</v>
      </c>
      <c r="P777" s="6" t="b">
        <f t="shared" si="98"/>
        <v>1</v>
      </c>
      <c r="Q777" s="1">
        <v>3</v>
      </c>
      <c r="R777" s="4" t="str">
        <f>+VLOOKUP(M777,data1!$B$2:$C$19,2,0)</f>
        <v>CP01</v>
      </c>
      <c r="S777" s="8" t="s">
        <v>207</v>
      </c>
    </row>
    <row r="778" spans="1:19" x14ac:dyDescent="0.25">
      <c r="A778" s="66">
        <v>42643</v>
      </c>
      <c r="B778" s="67" t="s">
        <v>12</v>
      </c>
      <c r="C778" s="67" t="s">
        <v>74</v>
      </c>
      <c r="D778" s="68">
        <v>211296154.5</v>
      </c>
      <c r="E778" s="2">
        <v>0</v>
      </c>
      <c r="F778" s="12">
        <f t="shared" si="93"/>
        <v>211.2961545</v>
      </c>
      <c r="G778" s="8">
        <f t="shared" si="94"/>
        <v>9</v>
      </c>
      <c r="H778" s="8">
        <f t="shared" si="95"/>
        <v>2016</v>
      </c>
      <c r="I778" s="3" t="s">
        <v>12</v>
      </c>
      <c r="J778" s="6" t="str">
        <f t="shared" si="96"/>
        <v>6421</v>
      </c>
      <c r="K778" s="6" t="str">
        <f t="shared" si="97"/>
        <v>642</v>
      </c>
      <c r="L778" s="6" t="s">
        <v>206</v>
      </c>
      <c r="M778" s="4" t="str">
        <f>+VLOOKUP(J778,data1!$A$2:$C$19,2,0)</f>
        <v>Lương và thưởng</v>
      </c>
      <c r="N778" s="6" t="s">
        <v>210</v>
      </c>
      <c r="O778" s="8" t="s">
        <v>216</v>
      </c>
      <c r="P778" s="6" t="b">
        <f t="shared" si="98"/>
        <v>1</v>
      </c>
      <c r="Q778" s="1">
        <v>3</v>
      </c>
      <c r="R778" s="4" t="str">
        <f>+VLOOKUP(M778,data1!$B$2:$C$19,2,0)</f>
        <v>CP01</v>
      </c>
      <c r="S778" s="8" t="s">
        <v>207</v>
      </c>
    </row>
    <row r="779" spans="1:19" x14ac:dyDescent="0.25">
      <c r="A779" s="66">
        <v>42643</v>
      </c>
      <c r="B779" s="67" t="s">
        <v>9</v>
      </c>
      <c r="C779" s="67" t="s">
        <v>43</v>
      </c>
      <c r="D779" s="68">
        <v>142756560</v>
      </c>
      <c r="E779" s="2">
        <v>0</v>
      </c>
      <c r="F779" s="12">
        <f t="shared" si="93"/>
        <v>142.75656000000001</v>
      </c>
      <c r="G779" s="8">
        <f t="shared" si="94"/>
        <v>9</v>
      </c>
      <c r="H779" s="8">
        <f t="shared" si="95"/>
        <v>2016</v>
      </c>
      <c r="I779" s="3" t="s">
        <v>9</v>
      </c>
      <c r="J779" s="6" t="str">
        <f t="shared" si="96"/>
        <v>6428</v>
      </c>
      <c r="K779" s="6" t="str">
        <f t="shared" si="97"/>
        <v>642</v>
      </c>
      <c r="L779" s="6" t="s">
        <v>207</v>
      </c>
      <c r="M779" s="4" t="str">
        <f>+VLOOKUP(J779,data1!$A$2:$C$19,2,0)</f>
        <v>Công tác phí và tiếp khách</v>
      </c>
      <c r="N779" s="6" t="s">
        <v>87</v>
      </c>
      <c r="O779" s="8" t="s">
        <v>216</v>
      </c>
      <c r="P779" s="6" t="b">
        <f t="shared" si="98"/>
        <v>1</v>
      </c>
      <c r="Q779" s="1">
        <v>3</v>
      </c>
      <c r="R779" s="4" t="str">
        <f>+VLOOKUP(M779,data1!$B$2:$C$19,2,0)</f>
        <v>CP11</v>
      </c>
      <c r="S779" s="8" t="s">
        <v>207</v>
      </c>
    </row>
    <row r="780" spans="1:19" x14ac:dyDescent="0.25">
      <c r="A780" s="66">
        <v>42643</v>
      </c>
      <c r="B780" s="67" t="s">
        <v>10</v>
      </c>
      <c r="C780" s="67" t="s">
        <v>43</v>
      </c>
      <c r="D780" s="68">
        <v>99486000</v>
      </c>
      <c r="E780" s="2">
        <v>0</v>
      </c>
      <c r="F780" s="12">
        <f t="shared" si="93"/>
        <v>99.486000000000004</v>
      </c>
      <c r="G780" s="8">
        <f t="shared" si="94"/>
        <v>9</v>
      </c>
      <c r="H780" s="8">
        <f t="shared" si="95"/>
        <v>2016</v>
      </c>
      <c r="I780" s="3" t="s">
        <v>10</v>
      </c>
      <c r="J780" s="6" t="str">
        <f t="shared" si="96"/>
        <v>6429</v>
      </c>
      <c r="K780" s="6" t="str">
        <f t="shared" si="97"/>
        <v>642</v>
      </c>
      <c r="L780" s="6" t="s">
        <v>207</v>
      </c>
      <c r="M780" s="4" t="str">
        <f>+VLOOKUP(J780,data1!$A$2:$C$19,2,0)</f>
        <v>Chi Phí dịch vụ mua ngoài</v>
      </c>
      <c r="N780" s="6" t="s">
        <v>87</v>
      </c>
      <c r="O780" s="8" t="s">
        <v>216</v>
      </c>
      <c r="P780" s="6" t="b">
        <f t="shared" si="98"/>
        <v>1</v>
      </c>
      <c r="Q780" s="1">
        <v>3</v>
      </c>
      <c r="R780" s="4" t="str">
        <f>+VLOOKUP(M780,data1!$B$2:$C$19,2,0)</f>
        <v>CP09</v>
      </c>
      <c r="S780" s="8" t="s">
        <v>207</v>
      </c>
    </row>
    <row r="781" spans="1:19" x14ac:dyDescent="0.25">
      <c r="A781" s="66">
        <v>42643</v>
      </c>
      <c r="B781" s="67" t="s">
        <v>15</v>
      </c>
      <c r="C781" s="67" t="s">
        <v>39</v>
      </c>
      <c r="D781" s="68">
        <v>96700747.5</v>
      </c>
      <c r="E781" s="2">
        <v>0</v>
      </c>
      <c r="F781" s="12">
        <f t="shared" si="93"/>
        <v>96.700747500000006</v>
      </c>
      <c r="G781" s="8">
        <f t="shared" si="94"/>
        <v>9</v>
      </c>
      <c r="H781" s="8">
        <f t="shared" si="95"/>
        <v>2016</v>
      </c>
      <c r="I781" s="3" t="s">
        <v>15</v>
      </c>
      <c r="J781" s="6" t="str">
        <f t="shared" si="96"/>
        <v>6428</v>
      </c>
      <c r="K781" s="6" t="str">
        <f t="shared" si="97"/>
        <v>642</v>
      </c>
      <c r="L781" s="6" t="s">
        <v>206</v>
      </c>
      <c r="M781" s="4" t="str">
        <f>+VLOOKUP(J781,data1!$A$2:$C$19,2,0)</f>
        <v>Công tác phí và tiếp khách</v>
      </c>
      <c r="N781" s="6" t="s">
        <v>210</v>
      </c>
      <c r="O781" s="8" t="s">
        <v>216</v>
      </c>
      <c r="P781" s="6" t="b">
        <f t="shared" si="98"/>
        <v>1</v>
      </c>
      <c r="Q781" s="1">
        <v>3</v>
      </c>
      <c r="R781" s="4" t="str">
        <f>+VLOOKUP(M781,data1!$B$2:$C$19,2,0)</f>
        <v>CP11</v>
      </c>
      <c r="S781" s="8" t="s">
        <v>207</v>
      </c>
    </row>
    <row r="782" spans="1:19" x14ac:dyDescent="0.25">
      <c r="A782" s="66">
        <v>42643</v>
      </c>
      <c r="B782" s="67" t="s">
        <v>22</v>
      </c>
      <c r="C782" s="67" t="s">
        <v>38</v>
      </c>
      <c r="D782" s="68">
        <v>90517500</v>
      </c>
      <c r="E782" s="2">
        <v>0</v>
      </c>
      <c r="F782" s="12">
        <f t="shared" si="93"/>
        <v>90.517499999999998</v>
      </c>
      <c r="G782" s="8">
        <f t="shared" si="94"/>
        <v>9</v>
      </c>
      <c r="H782" s="8">
        <f t="shared" si="95"/>
        <v>2016</v>
      </c>
      <c r="I782" s="3" t="s">
        <v>22</v>
      </c>
      <c r="J782" s="6" t="str">
        <f t="shared" si="96"/>
        <v>6427</v>
      </c>
      <c r="K782" s="6" t="str">
        <f t="shared" si="97"/>
        <v>642</v>
      </c>
      <c r="L782" s="6" t="s">
        <v>206</v>
      </c>
      <c r="M782" s="4" t="str">
        <f>+VLOOKUP(J782,data1!$A$2:$C$19,2,0)</f>
        <v>Chi phí thuê cửa hàng, văn phòng</v>
      </c>
      <c r="N782" s="6" t="s">
        <v>210</v>
      </c>
      <c r="O782" s="8" t="s">
        <v>216</v>
      </c>
      <c r="P782" s="6" t="b">
        <f t="shared" si="98"/>
        <v>1</v>
      </c>
      <c r="Q782" s="1">
        <v>3</v>
      </c>
      <c r="R782" s="4" t="str">
        <f>+VLOOKUP(M782,data1!$B$2:$C$19,2,0)</f>
        <v>CP07</v>
      </c>
      <c r="S782" s="8" t="s">
        <v>207</v>
      </c>
    </row>
    <row r="783" spans="1:19" x14ac:dyDescent="0.25">
      <c r="A783" s="66">
        <v>42643</v>
      </c>
      <c r="B783" s="67" t="s">
        <v>84</v>
      </c>
      <c r="C783" s="67" t="s">
        <v>43</v>
      </c>
      <c r="D783" s="68">
        <v>80787375</v>
      </c>
      <c r="E783" s="2">
        <v>0</v>
      </c>
      <c r="F783" s="12">
        <f t="shared" si="93"/>
        <v>80.787374999999997</v>
      </c>
      <c r="G783" s="8">
        <f t="shared" si="94"/>
        <v>9</v>
      </c>
      <c r="H783" s="8">
        <f t="shared" si="95"/>
        <v>2016</v>
      </c>
      <c r="I783" s="3" t="s">
        <v>84</v>
      </c>
      <c r="J783" s="6" t="str">
        <f t="shared" si="96"/>
        <v>6427</v>
      </c>
      <c r="K783" s="6" t="str">
        <f t="shared" si="97"/>
        <v>642</v>
      </c>
      <c r="L783" s="6" t="s">
        <v>207</v>
      </c>
      <c r="M783" s="4" t="str">
        <f>+VLOOKUP(J783,data1!$A$2:$C$19,2,0)</f>
        <v>Chi phí thuê cửa hàng, văn phòng</v>
      </c>
      <c r="N783" s="6" t="s">
        <v>87</v>
      </c>
      <c r="O783" s="8" t="s">
        <v>216</v>
      </c>
      <c r="P783" s="6" t="b">
        <f t="shared" si="98"/>
        <v>1</v>
      </c>
      <c r="Q783" s="1">
        <v>3</v>
      </c>
      <c r="R783" s="4" t="str">
        <f>+VLOOKUP(M783,data1!$B$2:$C$19,2,0)</f>
        <v>CP07</v>
      </c>
      <c r="S783" s="8" t="s">
        <v>207</v>
      </c>
    </row>
    <row r="784" spans="1:19" x14ac:dyDescent="0.25">
      <c r="A784" s="66">
        <v>42643</v>
      </c>
      <c r="B784" s="67" t="s">
        <v>7</v>
      </c>
      <c r="C784" s="67" t="s">
        <v>34</v>
      </c>
      <c r="D784" s="68">
        <v>74379397.5</v>
      </c>
      <c r="E784" s="2">
        <v>0</v>
      </c>
      <c r="F784" s="12">
        <f t="shared" si="93"/>
        <v>74.379397499999996</v>
      </c>
      <c r="G784" s="8">
        <f t="shared" si="94"/>
        <v>9</v>
      </c>
      <c r="H784" s="8">
        <f t="shared" si="95"/>
        <v>2016</v>
      </c>
      <c r="I784" s="3" t="s">
        <v>7</v>
      </c>
      <c r="J784" s="6" t="str">
        <f t="shared" si="96"/>
        <v>6425</v>
      </c>
      <c r="K784" s="6" t="str">
        <f t="shared" si="97"/>
        <v>642</v>
      </c>
      <c r="L784" s="6" t="s">
        <v>207</v>
      </c>
      <c r="M784" s="4" t="str">
        <f>+VLOOKUP(J784,data1!$A$2:$C$19,2,0)</f>
        <v>Chi phí Marketing</v>
      </c>
      <c r="N784" s="6" t="s">
        <v>87</v>
      </c>
      <c r="O784" s="8" t="s">
        <v>216</v>
      </c>
      <c r="P784" s="6" t="b">
        <f t="shared" si="98"/>
        <v>1</v>
      </c>
      <c r="Q784" s="1">
        <v>3</v>
      </c>
      <c r="R784" s="4" t="str">
        <f>+VLOOKUP(M784,data1!$B$2:$C$19,2,0)</f>
        <v>CP05</v>
      </c>
      <c r="S784" s="8" t="s">
        <v>207</v>
      </c>
    </row>
    <row r="785" spans="1:20" x14ac:dyDescent="0.25">
      <c r="A785" s="66">
        <v>42643</v>
      </c>
      <c r="B785" s="67" t="s">
        <v>80</v>
      </c>
      <c r="C785" s="67" t="s">
        <v>32</v>
      </c>
      <c r="D785" s="68">
        <v>58185000</v>
      </c>
      <c r="E785" s="2">
        <v>0</v>
      </c>
      <c r="F785" s="12">
        <f t="shared" si="93"/>
        <v>58.185000000000002</v>
      </c>
      <c r="G785" s="8">
        <f t="shared" si="94"/>
        <v>9</v>
      </c>
      <c r="H785" s="8">
        <f t="shared" si="95"/>
        <v>2016</v>
      </c>
      <c r="I785" s="3" t="s">
        <v>80</v>
      </c>
      <c r="J785" s="6" t="str">
        <f t="shared" si="96"/>
        <v>6425</v>
      </c>
      <c r="K785" s="6" t="str">
        <f t="shared" si="97"/>
        <v>642</v>
      </c>
      <c r="L785" s="6" t="s">
        <v>206</v>
      </c>
      <c r="M785" s="4" t="str">
        <f>+VLOOKUP(J785,data1!$A$2:$C$19,2,0)</f>
        <v>Chi phí Marketing</v>
      </c>
      <c r="N785" s="6" t="s">
        <v>210</v>
      </c>
      <c r="O785" s="8" t="s">
        <v>216</v>
      </c>
      <c r="P785" s="6" t="b">
        <f t="shared" si="98"/>
        <v>1</v>
      </c>
      <c r="Q785" s="1">
        <v>3</v>
      </c>
      <c r="R785" s="4" t="str">
        <f>+VLOOKUP(M785,data1!$B$2:$C$19,2,0)</f>
        <v>CP05</v>
      </c>
      <c r="S785" s="8" t="s">
        <v>207</v>
      </c>
    </row>
    <row r="786" spans="1:20" x14ac:dyDescent="0.25">
      <c r="A786" s="66">
        <v>42643</v>
      </c>
      <c r="B786" s="67" t="s">
        <v>189</v>
      </c>
      <c r="C786" s="67" t="s">
        <v>43</v>
      </c>
      <c r="D786" s="68">
        <v>52153875</v>
      </c>
      <c r="E786" s="2">
        <v>0</v>
      </c>
      <c r="F786" s="12">
        <f t="shared" si="93"/>
        <v>52.153874999999999</v>
      </c>
      <c r="G786" s="8">
        <f t="shared" si="94"/>
        <v>9</v>
      </c>
      <c r="H786" s="8">
        <f t="shared" si="95"/>
        <v>2016</v>
      </c>
      <c r="I786" s="3" t="s">
        <v>189</v>
      </c>
      <c r="J786" s="6" t="str">
        <f t="shared" si="96"/>
        <v>6427</v>
      </c>
      <c r="K786" s="6" t="str">
        <f t="shared" si="97"/>
        <v>642</v>
      </c>
      <c r="L786" s="6" t="s">
        <v>208</v>
      </c>
      <c r="M786" s="4" t="str">
        <f>+VLOOKUP(J786,data1!$A$2:$C$19,2,0)</f>
        <v>Chi phí thuê cửa hàng, văn phòng</v>
      </c>
      <c r="N786" s="6" t="s">
        <v>211</v>
      </c>
      <c r="O786" s="8" t="s">
        <v>216</v>
      </c>
      <c r="P786" s="6" t="b">
        <f t="shared" si="98"/>
        <v>1</v>
      </c>
      <c r="Q786" s="1">
        <v>3</v>
      </c>
      <c r="R786" s="4" t="str">
        <f>+VLOOKUP(M786,data1!$B$2:$C$19,2,0)</f>
        <v>CP07</v>
      </c>
      <c r="S786" s="8" t="s">
        <v>207</v>
      </c>
    </row>
    <row r="787" spans="1:20" x14ac:dyDescent="0.25">
      <c r="A787" s="66">
        <v>42643</v>
      </c>
      <c r="B787" s="67" t="s">
        <v>15</v>
      </c>
      <c r="C787" s="67" t="s">
        <v>31</v>
      </c>
      <c r="D787" s="68">
        <v>49525292.25</v>
      </c>
      <c r="E787" s="2">
        <v>0</v>
      </c>
      <c r="F787" s="12">
        <f t="shared" si="93"/>
        <v>49.52529225</v>
      </c>
      <c r="G787" s="8">
        <f t="shared" si="94"/>
        <v>9</v>
      </c>
      <c r="H787" s="8">
        <f t="shared" si="95"/>
        <v>2016</v>
      </c>
      <c r="I787" s="3" t="s">
        <v>15</v>
      </c>
      <c r="J787" s="6" t="str">
        <f t="shared" si="96"/>
        <v>6428</v>
      </c>
      <c r="K787" s="6" t="str">
        <f t="shared" si="97"/>
        <v>642</v>
      </c>
      <c r="L787" s="6" t="s">
        <v>206</v>
      </c>
      <c r="M787" s="4" t="str">
        <f>+VLOOKUP(J787,data1!$A$2:$C$19,2,0)</f>
        <v>Công tác phí và tiếp khách</v>
      </c>
      <c r="N787" s="6" t="s">
        <v>210</v>
      </c>
      <c r="O787" s="8" t="s">
        <v>216</v>
      </c>
      <c r="P787" s="6" t="b">
        <f t="shared" si="98"/>
        <v>1</v>
      </c>
      <c r="Q787" s="1">
        <v>3</v>
      </c>
      <c r="R787" s="4" t="str">
        <f>+VLOOKUP(M787,data1!$B$2:$C$19,2,0)</f>
        <v>CP11</v>
      </c>
      <c r="S787" s="8" t="s">
        <v>207</v>
      </c>
    </row>
    <row r="788" spans="1:20" x14ac:dyDescent="0.25">
      <c r="A788" s="66">
        <v>42643</v>
      </c>
      <c r="B788" s="67" t="s">
        <v>5</v>
      </c>
      <c r="C788" s="67" t="s">
        <v>26</v>
      </c>
      <c r="D788" s="68">
        <v>36372012.75</v>
      </c>
      <c r="E788" s="2">
        <v>0</v>
      </c>
      <c r="F788" s="12">
        <f t="shared" si="93"/>
        <v>36.372012750000003</v>
      </c>
      <c r="G788" s="8">
        <f t="shared" si="94"/>
        <v>9</v>
      </c>
      <c r="H788" s="8">
        <f t="shared" si="95"/>
        <v>2016</v>
      </c>
      <c r="I788" s="3" t="s">
        <v>5</v>
      </c>
      <c r="J788" s="6" t="str">
        <f t="shared" si="96"/>
        <v>6422</v>
      </c>
      <c r="K788" s="6" t="str">
        <f t="shared" si="97"/>
        <v>642</v>
      </c>
      <c r="L788" s="6" t="s">
        <v>207</v>
      </c>
      <c r="M788" s="4" t="str">
        <f>+VLOOKUP(J788,data1!$A$2:$C$19,2,0)</f>
        <v>Chi phí kiểm định hàng hóa</v>
      </c>
      <c r="N788" s="6" t="s">
        <v>87</v>
      </c>
      <c r="O788" s="8" t="s">
        <v>216</v>
      </c>
      <c r="P788" s="6" t="b">
        <f t="shared" si="98"/>
        <v>1</v>
      </c>
      <c r="Q788" s="1">
        <v>3</v>
      </c>
      <c r="R788" s="4" t="str">
        <f>+VLOOKUP(M788,data1!$B$2:$C$19,2,0)</f>
        <v>CP10</v>
      </c>
      <c r="S788" s="8" t="s">
        <v>207</v>
      </c>
    </row>
    <row r="789" spans="1:20" x14ac:dyDescent="0.25">
      <c r="A789" s="66">
        <v>42643</v>
      </c>
      <c r="B789" s="67" t="s">
        <v>6</v>
      </c>
      <c r="C789" s="67" t="s">
        <v>43</v>
      </c>
      <c r="D789" s="68">
        <v>35930250</v>
      </c>
      <c r="E789" s="2">
        <v>0</v>
      </c>
      <c r="F789" s="12">
        <f t="shared" si="93"/>
        <v>35.930250000000001</v>
      </c>
      <c r="G789" s="8">
        <f t="shared" si="94"/>
        <v>9</v>
      </c>
      <c r="H789" s="8">
        <f t="shared" si="95"/>
        <v>2016</v>
      </c>
      <c r="I789" s="3" t="s">
        <v>6</v>
      </c>
      <c r="J789" s="6" t="str">
        <f t="shared" si="96"/>
        <v>6423</v>
      </c>
      <c r="K789" s="6" t="str">
        <f t="shared" si="97"/>
        <v>642</v>
      </c>
      <c r="L789" s="6" t="s">
        <v>207</v>
      </c>
      <c r="M789" s="4" t="str">
        <f>+VLOOKUP(J789,data1!$A$2:$C$19,2,0)</f>
        <v>Chi phí công cụ, dụng cụ</v>
      </c>
      <c r="N789" s="6" t="s">
        <v>87</v>
      </c>
      <c r="O789" s="8" t="s">
        <v>216</v>
      </c>
      <c r="P789" s="6" t="b">
        <f t="shared" si="98"/>
        <v>1</v>
      </c>
      <c r="Q789" s="1">
        <v>3</v>
      </c>
      <c r="R789" s="4" t="str">
        <f>+VLOOKUP(M789,data1!$B$2:$C$19,2,0)</f>
        <v>CP03</v>
      </c>
      <c r="S789" s="8" t="s">
        <v>207</v>
      </c>
    </row>
    <row r="790" spans="1:20" x14ac:dyDescent="0.25">
      <c r="A790" s="66">
        <v>42643</v>
      </c>
      <c r="B790" s="67" t="s">
        <v>16</v>
      </c>
      <c r="C790" s="67" t="s">
        <v>30</v>
      </c>
      <c r="D790" s="68">
        <v>31534983</v>
      </c>
      <c r="E790" s="2">
        <v>0</v>
      </c>
      <c r="F790" s="12">
        <f t="shared" si="93"/>
        <v>31.534983</v>
      </c>
      <c r="G790" s="8">
        <f t="shared" si="94"/>
        <v>9</v>
      </c>
      <c r="H790" s="8">
        <f t="shared" si="95"/>
        <v>2016</v>
      </c>
      <c r="I790" s="3" t="s">
        <v>16</v>
      </c>
      <c r="J790" s="6" t="str">
        <f t="shared" si="96"/>
        <v>6429</v>
      </c>
      <c r="K790" s="6" t="str">
        <f t="shared" si="97"/>
        <v>642</v>
      </c>
      <c r="L790" s="6" t="s">
        <v>206</v>
      </c>
      <c r="M790" s="4" t="str">
        <f>+VLOOKUP(J790,data1!$A$2:$C$19,2,0)</f>
        <v>Chi Phí dịch vụ mua ngoài</v>
      </c>
      <c r="N790" s="6" t="s">
        <v>210</v>
      </c>
      <c r="O790" s="8" t="s">
        <v>216</v>
      </c>
      <c r="P790" s="6" t="b">
        <f t="shared" si="98"/>
        <v>1</v>
      </c>
      <c r="Q790" s="1">
        <v>3</v>
      </c>
      <c r="R790" s="4" t="str">
        <f>+VLOOKUP(M790,data1!$B$2:$C$19,2,0)</f>
        <v>CP09</v>
      </c>
      <c r="S790" s="8" t="s">
        <v>207</v>
      </c>
    </row>
    <row r="791" spans="1:20" x14ac:dyDescent="0.25">
      <c r="A791" s="66">
        <v>42643</v>
      </c>
      <c r="B791" s="67" t="s">
        <v>6</v>
      </c>
      <c r="C791" s="67" t="s">
        <v>50</v>
      </c>
      <c r="D791" s="68">
        <v>30492564.75</v>
      </c>
      <c r="E791" s="2">
        <v>0</v>
      </c>
      <c r="F791" s="12">
        <f t="shared" si="93"/>
        <v>30.49256475</v>
      </c>
      <c r="G791" s="8">
        <f t="shared" si="94"/>
        <v>9</v>
      </c>
      <c r="H791" s="8">
        <f t="shared" si="95"/>
        <v>2016</v>
      </c>
      <c r="I791" s="3" t="s">
        <v>6</v>
      </c>
      <c r="J791" s="6" t="str">
        <f t="shared" si="96"/>
        <v>6423</v>
      </c>
      <c r="K791" s="6" t="str">
        <f t="shared" si="97"/>
        <v>642</v>
      </c>
      <c r="L791" s="6" t="s">
        <v>207</v>
      </c>
      <c r="M791" s="4" t="str">
        <f>+VLOOKUP(J791,data1!$A$2:$C$19,2,0)</f>
        <v>Chi phí công cụ, dụng cụ</v>
      </c>
      <c r="N791" s="6" t="s">
        <v>87</v>
      </c>
      <c r="O791" s="8" t="s">
        <v>216</v>
      </c>
      <c r="P791" s="6" t="b">
        <f t="shared" si="98"/>
        <v>1</v>
      </c>
      <c r="Q791" s="1">
        <v>3</v>
      </c>
      <c r="R791" s="4" t="str">
        <f>+VLOOKUP(M791,data1!$B$2:$C$19,2,0)</f>
        <v>CP03</v>
      </c>
      <c r="S791" s="8" t="s">
        <v>207</v>
      </c>
    </row>
    <row r="792" spans="1:20" x14ac:dyDescent="0.25">
      <c r="A792" s="66">
        <v>42643</v>
      </c>
      <c r="B792" s="67" t="s">
        <v>185</v>
      </c>
      <c r="C792" s="67" t="s">
        <v>37</v>
      </c>
      <c r="D792" s="68">
        <v>27082372.5</v>
      </c>
      <c r="E792" s="2">
        <v>0</v>
      </c>
      <c r="F792" s="12">
        <f t="shared" si="93"/>
        <v>27.082372500000002</v>
      </c>
      <c r="G792" s="8">
        <f t="shared" si="94"/>
        <v>9</v>
      </c>
      <c r="H792" s="8">
        <f t="shared" si="95"/>
        <v>2016</v>
      </c>
      <c r="I792" s="3" t="s">
        <v>185</v>
      </c>
      <c r="J792" s="6" t="str">
        <f t="shared" si="96"/>
        <v>6423</v>
      </c>
      <c r="K792" s="6" t="str">
        <f t="shared" si="97"/>
        <v>642</v>
      </c>
      <c r="L792" s="6" t="s">
        <v>206</v>
      </c>
      <c r="M792" s="4" t="str">
        <f>+VLOOKUP(J792,data1!$A$2:$C$19,2,0)</f>
        <v>Chi phí công cụ, dụng cụ</v>
      </c>
      <c r="N792" s="6" t="s">
        <v>210</v>
      </c>
      <c r="O792" s="8" t="s">
        <v>216</v>
      </c>
      <c r="P792" s="6" t="b">
        <f t="shared" si="98"/>
        <v>1</v>
      </c>
      <c r="Q792" s="1">
        <v>3</v>
      </c>
      <c r="R792" s="4" t="str">
        <f>+VLOOKUP(M792,data1!$B$2:$C$19,2,0)</f>
        <v>CP03</v>
      </c>
      <c r="S792" s="8" t="s">
        <v>207</v>
      </c>
    </row>
    <row r="793" spans="1:20" x14ac:dyDescent="0.25">
      <c r="A793" s="66">
        <v>42643</v>
      </c>
      <c r="B793" s="67" t="s">
        <v>6</v>
      </c>
      <c r="C793" s="67" t="s">
        <v>51</v>
      </c>
      <c r="D793" s="68">
        <v>26782274.25</v>
      </c>
      <c r="E793" s="2">
        <v>0</v>
      </c>
      <c r="F793" s="12">
        <f t="shared" si="93"/>
        <v>26.78227425</v>
      </c>
      <c r="G793" s="8">
        <f t="shared" si="94"/>
        <v>9</v>
      </c>
      <c r="H793" s="8">
        <f t="shared" si="95"/>
        <v>2016</v>
      </c>
      <c r="I793" s="3" t="s">
        <v>6</v>
      </c>
      <c r="J793" s="6" t="str">
        <f t="shared" si="96"/>
        <v>6423</v>
      </c>
      <c r="K793" s="6" t="str">
        <f t="shared" si="97"/>
        <v>642</v>
      </c>
      <c r="L793" s="6" t="s">
        <v>207</v>
      </c>
      <c r="M793" s="4" t="str">
        <f>+VLOOKUP(J793,data1!$A$2:$C$19,2,0)</f>
        <v>Chi phí công cụ, dụng cụ</v>
      </c>
      <c r="N793" s="6" t="s">
        <v>87</v>
      </c>
      <c r="O793" s="8" t="s">
        <v>216</v>
      </c>
      <c r="P793" s="6" t="b">
        <f t="shared" si="98"/>
        <v>1</v>
      </c>
      <c r="Q793" s="1">
        <v>3</v>
      </c>
      <c r="R793" s="4" t="str">
        <f>+VLOOKUP(M793,data1!$B$2:$C$19,2,0)</f>
        <v>CP03</v>
      </c>
      <c r="S793" s="8" t="s">
        <v>207</v>
      </c>
    </row>
    <row r="794" spans="1:20" ht="30" x14ac:dyDescent="0.25">
      <c r="A794" s="66">
        <v>42643</v>
      </c>
      <c r="B794" s="67" t="s">
        <v>8</v>
      </c>
      <c r="C794" s="67" t="s">
        <v>43</v>
      </c>
      <c r="D794" s="68">
        <v>25555500</v>
      </c>
      <c r="E794" s="2">
        <v>0</v>
      </c>
      <c r="F794" s="12">
        <f t="shared" si="93"/>
        <v>25.555499999999999</v>
      </c>
      <c r="G794" s="8">
        <f t="shared" si="94"/>
        <v>9</v>
      </c>
      <c r="H794" s="8">
        <f t="shared" si="95"/>
        <v>2016</v>
      </c>
      <c r="I794" s="3" t="s">
        <v>8</v>
      </c>
      <c r="J794" s="6" t="str">
        <f t="shared" si="96"/>
        <v>6426</v>
      </c>
      <c r="K794" s="6" t="str">
        <f t="shared" si="97"/>
        <v>642</v>
      </c>
      <c r="L794" s="6" t="s">
        <v>207</v>
      </c>
      <c r="M794" s="4" t="str">
        <f>+VLOOKUP(J794,data1!$A$2:$C$19,2,0)</f>
        <v>Chi phí điện, nước, điện thoại, Internet...</v>
      </c>
      <c r="N794" s="6" t="s">
        <v>87</v>
      </c>
      <c r="O794" s="8" t="s">
        <v>216</v>
      </c>
      <c r="P794" s="6" t="b">
        <f t="shared" si="98"/>
        <v>1</v>
      </c>
      <c r="Q794" s="1">
        <v>3</v>
      </c>
      <c r="R794" s="4" t="str">
        <f>+VLOOKUP(M794,data1!$B$2:$C$19,2,0)</f>
        <v>CP06</v>
      </c>
      <c r="S794" s="8" t="s">
        <v>207</v>
      </c>
    </row>
    <row r="795" spans="1:20" x14ac:dyDescent="0.25">
      <c r="A795" s="66">
        <v>42643</v>
      </c>
      <c r="B795" s="67" t="s">
        <v>80</v>
      </c>
      <c r="C795" s="67" t="s">
        <v>38</v>
      </c>
      <c r="D795" s="68">
        <v>25348124.25</v>
      </c>
      <c r="E795" s="2">
        <v>0</v>
      </c>
      <c r="F795" s="12">
        <f t="shared" si="93"/>
        <v>25.348124250000001</v>
      </c>
      <c r="G795" s="8">
        <f t="shared" si="94"/>
        <v>9</v>
      </c>
      <c r="H795" s="8">
        <f t="shared" si="95"/>
        <v>2016</v>
      </c>
      <c r="I795" s="3" t="s">
        <v>80</v>
      </c>
      <c r="J795" s="6" t="str">
        <f t="shared" si="96"/>
        <v>6425</v>
      </c>
      <c r="K795" s="6" t="str">
        <f t="shared" si="97"/>
        <v>642</v>
      </c>
      <c r="L795" s="6" t="s">
        <v>206</v>
      </c>
      <c r="M795" s="4" t="str">
        <f>+VLOOKUP(J795,data1!$A$2:$C$19,2,0)</f>
        <v>Chi phí Marketing</v>
      </c>
      <c r="N795" s="6" t="s">
        <v>210</v>
      </c>
      <c r="O795" s="8" t="s">
        <v>216</v>
      </c>
      <c r="P795" s="6" t="b">
        <f t="shared" si="98"/>
        <v>1</v>
      </c>
      <c r="Q795" s="1">
        <v>3</v>
      </c>
      <c r="R795" s="4" t="str">
        <f>+VLOOKUP(M795,data1!$B$2:$C$19,2,0)</f>
        <v>CP05</v>
      </c>
      <c r="S795" s="8" t="s">
        <v>207</v>
      </c>
    </row>
    <row r="796" spans="1:20" x14ac:dyDescent="0.25">
      <c r="A796" s="66">
        <v>42643</v>
      </c>
      <c r="B796" s="67" t="s">
        <v>186</v>
      </c>
      <c r="C796" s="67" t="s">
        <v>43</v>
      </c>
      <c r="D796" s="68">
        <v>24152625</v>
      </c>
      <c r="E796" s="2">
        <v>0</v>
      </c>
      <c r="F796" s="12">
        <f t="shared" si="93"/>
        <v>24.152625</v>
      </c>
      <c r="G796" s="8">
        <f t="shared" si="94"/>
        <v>9</v>
      </c>
      <c r="H796" s="8">
        <f t="shared" si="95"/>
        <v>2016</v>
      </c>
      <c r="I796" s="3" t="s">
        <v>186</v>
      </c>
      <c r="J796" s="6" t="str">
        <f t="shared" si="96"/>
        <v>6421</v>
      </c>
      <c r="K796" s="6" t="str">
        <f t="shared" si="97"/>
        <v>642</v>
      </c>
      <c r="L796" s="6" t="s">
        <v>208</v>
      </c>
      <c r="M796" s="4" t="str">
        <f>+VLOOKUP(J796,data1!$A$2:$C$19,2,0)</f>
        <v>Lương và thưởng</v>
      </c>
      <c r="N796" s="6" t="s">
        <v>211</v>
      </c>
      <c r="O796" s="8" t="s">
        <v>216</v>
      </c>
      <c r="P796" s="6" t="b">
        <f t="shared" si="98"/>
        <v>1</v>
      </c>
      <c r="Q796" s="1">
        <v>3</v>
      </c>
      <c r="R796" s="4" t="str">
        <f>+VLOOKUP(M796,data1!$B$2:$C$19,2,0)</f>
        <v>CP01</v>
      </c>
      <c r="S796" s="8" t="s">
        <v>207</v>
      </c>
    </row>
    <row r="797" spans="1:20" x14ac:dyDescent="0.25">
      <c r="A797" s="66">
        <v>42643</v>
      </c>
      <c r="B797" s="67" t="s">
        <v>315</v>
      </c>
      <c r="C797" s="67" t="s">
        <v>31</v>
      </c>
      <c r="D797" s="68">
        <v>21375000</v>
      </c>
      <c r="E797" s="2">
        <v>0</v>
      </c>
      <c r="F797" s="12">
        <f t="shared" ref="F797:F860" si="99">D797/1000000</f>
        <v>21.375</v>
      </c>
      <c r="G797" s="8">
        <f t="shared" ref="G797:G860" si="100">MONTH(A797)</f>
        <v>9</v>
      </c>
      <c r="H797" s="8">
        <f t="shared" ref="H797:H860" si="101">YEAR(A797)</f>
        <v>2016</v>
      </c>
      <c r="I797" s="3" t="s">
        <v>190</v>
      </c>
      <c r="J797" s="6" t="str">
        <f t="shared" ref="J797:J860" si="102">+LEFT(I797,4)</f>
        <v>6428</v>
      </c>
      <c r="K797" s="6" t="str">
        <f t="shared" ref="K797:K860" si="103">+LEFT(J797,3)</f>
        <v>642</v>
      </c>
      <c r="L797" s="6" t="s">
        <v>255</v>
      </c>
      <c r="M797" s="4" t="str">
        <f>+VLOOKUP(J797,data1!$A$2:$C$19,2,0)</f>
        <v>Công tác phí và tiếp khách</v>
      </c>
      <c r="N797" s="6" t="s">
        <v>262</v>
      </c>
      <c r="O797" s="8" t="s">
        <v>215</v>
      </c>
      <c r="P797" s="6" t="b">
        <f t="shared" si="98"/>
        <v>0</v>
      </c>
      <c r="Q797" s="1">
        <v>3</v>
      </c>
      <c r="R797" s="4" t="str">
        <f>+VLOOKUP(M797,data1!$B$2:$C$19,2,0)</f>
        <v>CP11</v>
      </c>
      <c r="S797" s="8" t="s">
        <v>235</v>
      </c>
      <c r="T797" s="8" t="e">
        <f>VLOOKUP(L797,#REF!,3,0)</f>
        <v>#REF!</v>
      </c>
    </row>
    <row r="798" spans="1:20" x14ac:dyDescent="0.25">
      <c r="A798" s="66">
        <v>42643</v>
      </c>
      <c r="B798" s="67" t="s">
        <v>185</v>
      </c>
      <c r="C798" s="67" t="s">
        <v>38</v>
      </c>
      <c r="D798" s="68">
        <v>18749999.25</v>
      </c>
      <c r="E798" s="2">
        <v>0</v>
      </c>
      <c r="F798" s="12">
        <f t="shared" si="99"/>
        <v>18.749999249999998</v>
      </c>
      <c r="G798" s="8">
        <f t="shared" si="100"/>
        <v>9</v>
      </c>
      <c r="H798" s="8">
        <f t="shared" si="101"/>
        <v>2016</v>
      </c>
      <c r="I798" s="3" t="s">
        <v>185</v>
      </c>
      <c r="J798" s="6" t="str">
        <f t="shared" si="102"/>
        <v>6423</v>
      </c>
      <c r="K798" s="6" t="str">
        <f t="shared" si="103"/>
        <v>642</v>
      </c>
      <c r="L798" s="6" t="s">
        <v>206</v>
      </c>
      <c r="M798" s="4" t="str">
        <f>+VLOOKUP(J798,data1!$A$2:$C$19,2,0)</f>
        <v>Chi phí công cụ, dụng cụ</v>
      </c>
      <c r="N798" s="6" t="s">
        <v>210</v>
      </c>
      <c r="O798" s="8" t="s">
        <v>216</v>
      </c>
      <c r="P798" s="6" t="b">
        <f t="shared" si="98"/>
        <v>1</v>
      </c>
      <c r="Q798" s="1">
        <v>3</v>
      </c>
      <c r="R798" s="4" t="str">
        <f>+VLOOKUP(M798,data1!$B$2:$C$19,2,0)</f>
        <v>CP03</v>
      </c>
      <c r="S798" s="8" t="s">
        <v>207</v>
      </c>
    </row>
    <row r="799" spans="1:20" x14ac:dyDescent="0.25">
      <c r="A799" s="66">
        <v>42643</v>
      </c>
      <c r="B799" s="67" t="s">
        <v>183</v>
      </c>
      <c r="C799" s="67" t="s">
        <v>79</v>
      </c>
      <c r="D799" s="68">
        <v>17320875.75</v>
      </c>
      <c r="E799" s="2">
        <v>0</v>
      </c>
      <c r="F799" s="12">
        <f t="shared" si="99"/>
        <v>17.320875749999999</v>
      </c>
      <c r="G799" s="8">
        <f t="shared" si="100"/>
        <v>9</v>
      </c>
      <c r="H799" s="8">
        <f t="shared" si="101"/>
        <v>2016</v>
      </c>
      <c r="I799" s="3" t="s">
        <v>183</v>
      </c>
      <c r="J799" s="6" t="str">
        <f t="shared" si="102"/>
        <v>6424</v>
      </c>
      <c r="K799" s="6" t="str">
        <f t="shared" si="103"/>
        <v>642</v>
      </c>
      <c r="L799" s="6" t="s">
        <v>208</v>
      </c>
      <c r="M799" s="4" t="str">
        <f>+VLOOKUP(J799,data1!$A$2:$C$19,2,0)</f>
        <v>Chi phí khấu hao TSCĐ</v>
      </c>
      <c r="N799" s="6" t="s">
        <v>211</v>
      </c>
      <c r="O799" s="8" t="s">
        <v>216</v>
      </c>
      <c r="P799" s="6" t="b">
        <f t="shared" si="98"/>
        <v>1</v>
      </c>
      <c r="Q799" s="1">
        <v>3</v>
      </c>
      <c r="R799" s="4" t="str">
        <f>+VLOOKUP(M799,data1!$B$2:$C$19,2,0)</f>
        <v>CP04</v>
      </c>
      <c r="S799" s="8" t="s">
        <v>207</v>
      </c>
    </row>
    <row r="800" spans="1:20" x14ac:dyDescent="0.25">
      <c r="A800" s="66">
        <v>42643</v>
      </c>
      <c r="B800" s="67" t="s">
        <v>5</v>
      </c>
      <c r="C800" s="67" t="s">
        <v>58</v>
      </c>
      <c r="D800" s="68">
        <v>16255548.157500001</v>
      </c>
      <c r="E800" s="2">
        <v>0</v>
      </c>
      <c r="F800" s="12">
        <f t="shared" si="99"/>
        <v>16.255548157500002</v>
      </c>
      <c r="G800" s="8">
        <f t="shared" si="100"/>
        <v>9</v>
      </c>
      <c r="H800" s="8">
        <f t="shared" si="101"/>
        <v>2016</v>
      </c>
      <c r="I800" s="3" t="s">
        <v>5</v>
      </c>
      <c r="J800" s="6" t="str">
        <f t="shared" si="102"/>
        <v>6422</v>
      </c>
      <c r="K800" s="6" t="str">
        <f t="shared" si="103"/>
        <v>642</v>
      </c>
      <c r="L800" s="6" t="s">
        <v>207</v>
      </c>
      <c r="M800" s="4" t="str">
        <f>+VLOOKUP(J800,data1!$A$2:$C$19,2,0)</f>
        <v>Chi phí kiểm định hàng hóa</v>
      </c>
      <c r="N800" s="6" t="s">
        <v>87</v>
      </c>
      <c r="O800" s="8" t="s">
        <v>216</v>
      </c>
      <c r="P800" s="6" t="b">
        <f t="shared" si="98"/>
        <v>1</v>
      </c>
      <c r="Q800" s="1">
        <v>3</v>
      </c>
      <c r="R800" s="4" t="str">
        <f>+VLOOKUP(M800,data1!$B$2:$C$19,2,0)</f>
        <v>CP10</v>
      </c>
      <c r="S800" s="8" t="s">
        <v>207</v>
      </c>
    </row>
    <row r="801" spans="1:19" x14ac:dyDescent="0.25">
      <c r="A801" s="66">
        <v>42643</v>
      </c>
      <c r="B801" s="67" t="s">
        <v>80</v>
      </c>
      <c r="C801" s="67" t="s">
        <v>31</v>
      </c>
      <c r="D801" s="68">
        <v>16194402</v>
      </c>
      <c r="E801" s="2">
        <v>0</v>
      </c>
      <c r="F801" s="12">
        <f t="shared" si="99"/>
        <v>16.194402</v>
      </c>
      <c r="G801" s="8">
        <f t="shared" si="100"/>
        <v>9</v>
      </c>
      <c r="H801" s="8">
        <f t="shared" si="101"/>
        <v>2016</v>
      </c>
      <c r="I801" s="3" t="s">
        <v>80</v>
      </c>
      <c r="J801" s="6" t="str">
        <f t="shared" si="102"/>
        <v>6425</v>
      </c>
      <c r="K801" s="6" t="str">
        <f t="shared" si="103"/>
        <v>642</v>
      </c>
      <c r="L801" s="6" t="s">
        <v>206</v>
      </c>
      <c r="M801" s="4" t="str">
        <f>+VLOOKUP(J801,data1!$A$2:$C$19,2,0)</f>
        <v>Chi phí Marketing</v>
      </c>
      <c r="N801" s="6" t="s">
        <v>210</v>
      </c>
      <c r="O801" s="8" t="s">
        <v>216</v>
      </c>
      <c r="P801" s="6" t="b">
        <f t="shared" ref="P801:P864" si="104">+EXACT($B801,$I801)</f>
        <v>1</v>
      </c>
      <c r="Q801" s="1">
        <v>3</v>
      </c>
      <c r="R801" s="4" t="str">
        <f>+VLOOKUP(M801,data1!$B$2:$C$19,2,0)</f>
        <v>CP05</v>
      </c>
      <c r="S801" s="8" t="s">
        <v>207</v>
      </c>
    </row>
    <row r="802" spans="1:19" x14ac:dyDescent="0.25">
      <c r="A802" s="66">
        <v>42643</v>
      </c>
      <c r="B802" s="67" t="s">
        <v>187</v>
      </c>
      <c r="C802" s="67" t="s">
        <v>79</v>
      </c>
      <c r="D802" s="68">
        <v>14852063.25</v>
      </c>
      <c r="E802" s="2">
        <v>0</v>
      </c>
      <c r="F802" s="12">
        <f t="shared" si="99"/>
        <v>14.85206325</v>
      </c>
      <c r="G802" s="8">
        <f t="shared" si="100"/>
        <v>9</v>
      </c>
      <c r="H802" s="8">
        <f t="shared" si="101"/>
        <v>2016</v>
      </c>
      <c r="I802" s="3" t="s">
        <v>187</v>
      </c>
      <c r="J802" s="6" t="str">
        <f t="shared" si="102"/>
        <v>6424</v>
      </c>
      <c r="K802" s="6" t="str">
        <f t="shared" si="103"/>
        <v>642</v>
      </c>
      <c r="L802" s="6" t="s">
        <v>207</v>
      </c>
      <c r="M802" s="4" t="str">
        <f>+VLOOKUP(J802,data1!$A$2:$C$19,2,0)</f>
        <v>Chi phí khấu hao TSCĐ</v>
      </c>
      <c r="N802" s="6" t="s">
        <v>87</v>
      </c>
      <c r="O802" s="8" t="s">
        <v>216</v>
      </c>
      <c r="P802" s="6" t="b">
        <f t="shared" si="104"/>
        <v>1</v>
      </c>
      <c r="Q802" s="1">
        <v>3</v>
      </c>
      <c r="R802" s="4" t="str">
        <f>+VLOOKUP(M802,data1!$B$2:$C$19,2,0)</f>
        <v>CP04</v>
      </c>
      <c r="S802" s="8" t="s">
        <v>207</v>
      </c>
    </row>
    <row r="803" spans="1:19" ht="30" x14ac:dyDescent="0.25">
      <c r="A803" s="66">
        <v>42643</v>
      </c>
      <c r="B803" s="67" t="s">
        <v>14</v>
      </c>
      <c r="C803" s="67" t="s">
        <v>31</v>
      </c>
      <c r="D803" s="68">
        <v>12739950</v>
      </c>
      <c r="E803" s="2">
        <v>0</v>
      </c>
      <c r="F803" s="12">
        <f t="shared" si="99"/>
        <v>12.73995</v>
      </c>
      <c r="G803" s="8">
        <f t="shared" si="100"/>
        <v>9</v>
      </c>
      <c r="H803" s="8">
        <f t="shared" si="101"/>
        <v>2016</v>
      </c>
      <c r="I803" s="3" t="s">
        <v>14</v>
      </c>
      <c r="J803" s="6" t="str">
        <f t="shared" si="102"/>
        <v>6426</v>
      </c>
      <c r="K803" s="6" t="str">
        <f t="shared" si="103"/>
        <v>642</v>
      </c>
      <c r="L803" s="6" t="s">
        <v>206</v>
      </c>
      <c r="M803" s="4" t="str">
        <f>+VLOOKUP(J803,data1!$A$2:$C$19,2,0)</f>
        <v>Chi phí điện, nước, điện thoại, Internet...</v>
      </c>
      <c r="N803" s="6" t="s">
        <v>210</v>
      </c>
      <c r="O803" s="8" t="s">
        <v>216</v>
      </c>
      <c r="P803" s="6" t="b">
        <f t="shared" si="104"/>
        <v>1</v>
      </c>
      <c r="Q803" s="1">
        <v>3</v>
      </c>
      <c r="R803" s="4" t="str">
        <f>+VLOOKUP(M803,data1!$B$2:$C$19,2,0)</f>
        <v>CP06</v>
      </c>
      <c r="S803" s="8" t="s">
        <v>207</v>
      </c>
    </row>
    <row r="804" spans="1:19" x14ac:dyDescent="0.25">
      <c r="A804" s="66">
        <v>42643</v>
      </c>
      <c r="B804" s="67" t="s">
        <v>7</v>
      </c>
      <c r="C804" s="67" t="s">
        <v>43</v>
      </c>
      <c r="D804" s="68">
        <v>10426500</v>
      </c>
      <c r="E804" s="2">
        <v>0</v>
      </c>
      <c r="F804" s="12">
        <f t="shared" si="99"/>
        <v>10.426500000000001</v>
      </c>
      <c r="G804" s="8">
        <f t="shared" si="100"/>
        <v>9</v>
      </c>
      <c r="H804" s="8">
        <f t="shared" si="101"/>
        <v>2016</v>
      </c>
      <c r="I804" s="3" t="s">
        <v>7</v>
      </c>
      <c r="J804" s="6" t="str">
        <f t="shared" si="102"/>
        <v>6425</v>
      </c>
      <c r="K804" s="6" t="str">
        <f t="shared" si="103"/>
        <v>642</v>
      </c>
      <c r="L804" s="6" t="s">
        <v>207</v>
      </c>
      <c r="M804" s="4" t="str">
        <f>+VLOOKUP(J804,data1!$A$2:$C$19,2,0)</f>
        <v>Chi phí Marketing</v>
      </c>
      <c r="N804" s="6" t="s">
        <v>87</v>
      </c>
      <c r="O804" s="8" t="s">
        <v>216</v>
      </c>
      <c r="P804" s="6" t="b">
        <f t="shared" si="104"/>
        <v>1</v>
      </c>
      <c r="Q804" s="1">
        <v>3</v>
      </c>
      <c r="R804" s="4" t="str">
        <f>+VLOOKUP(M804,data1!$B$2:$C$19,2,0)</f>
        <v>CP05</v>
      </c>
      <c r="S804" s="8" t="s">
        <v>207</v>
      </c>
    </row>
    <row r="805" spans="1:19" x14ac:dyDescent="0.25">
      <c r="A805" s="66">
        <v>42643</v>
      </c>
      <c r="B805" s="67" t="s">
        <v>185</v>
      </c>
      <c r="C805" s="67" t="s">
        <v>31</v>
      </c>
      <c r="D805" s="68">
        <v>9841500</v>
      </c>
      <c r="E805" s="2">
        <v>0</v>
      </c>
      <c r="F805" s="12">
        <f t="shared" si="99"/>
        <v>9.8414999999999999</v>
      </c>
      <c r="G805" s="8">
        <f t="shared" si="100"/>
        <v>9</v>
      </c>
      <c r="H805" s="8">
        <f t="shared" si="101"/>
        <v>2016</v>
      </c>
      <c r="I805" s="3" t="s">
        <v>185</v>
      </c>
      <c r="J805" s="6" t="str">
        <f t="shared" si="102"/>
        <v>6423</v>
      </c>
      <c r="K805" s="6" t="str">
        <f t="shared" si="103"/>
        <v>642</v>
      </c>
      <c r="L805" s="6" t="s">
        <v>206</v>
      </c>
      <c r="M805" s="4" t="str">
        <f>+VLOOKUP(J805,data1!$A$2:$C$19,2,0)</f>
        <v>Chi phí công cụ, dụng cụ</v>
      </c>
      <c r="N805" s="6" t="s">
        <v>210</v>
      </c>
      <c r="O805" s="8" t="s">
        <v>216</v>
      </c>
      <c r="P805" s="6" t="b">
        <f t="shared" si="104"/>
        <v>1</v>
      </c>
      <c r="Q805" s="1">
        <v>3</v>
      </c>
      <c r="R805" s="4" t="str">
        <f>+VLOOKUP(M805,data1!$B$2:$C$19,2,0)</f>
        <v>CP03</v>
      </c>
      <c r="S805" s="8" t="s">
        <v>207</v>
      </c>
    </row>
    <row r="806" spans="1:19" x14ac:dyDescent="0.25">
      <c r="A806" s="66">
        <v>42643</v>
      </c>
      <c r="B806" s="67" t="s">
        <v>16</v>
      </c>
      <c r="C806" s="67" t="s">
        <v>38</v>
      </c>
      <c r="D806" s="68">
        <v>7798617</v>
      </c>
      <c r="E806" s="2">
        <v>0</v>
      </c>
      <c r="F806" s="12">
        <f t="shared" si="99"/>
        <v>7.7986170000000001</v>
      </c>
      <c r="G806" s="8">
        <f t="shared" si="100"/>
        <v>9</v>
      </c>
      <c r="H806" s="8">
        <f t="shared" si="101"/>
        <v>2016</v>
      </c>
      <c r="I806" s="3" t="s">
        <v>16</v>
      </c>
      <c r="J806" s="6" t="str">
        <f t="shared" si="102"/>
        <v>6429</v>
      </c>
      <c r="K806" s="6" t="str">
        <f t="shared" si="103"/>
        <v>642</v>
      </c>
      <c r="L806" s="6" t="s">
        <v>206</v>
      </c>
      <c r="M806" s="4" t="str">
        <f>+VLOOKUP(J806,data1!$A$2:$C$19,2,0)</f>
        <v>Chi Phí dịch vụ mua ngoài</v>
      </c>
      <c r="N806" s="6" t="s">
        <v>210</v>
      </c>
      <c r="O806" s="8" t="s">
        <v>216</v>
      </c>
      <c r="P806" s="6" t="b">
        <f t="shared" si="104"/>
        <v>1</v>
      </c>
      <c r="Q806" s="1">
        <v>3</v>
      </c>
      <c r="R806" s="4" t="str">
        <f>+VLOOKUP(M806,data1!$B$2:$C$19,2,0)</f>
        <v>CP09</v>
      </c>
      <c r="S806" s="8" t="s">
        <v>207</v>
      </c>
    </row>
    <row r="807" spans="1:19" ht="30" x14ac:dyDescent="0.25">
      <c r="A807" s="66">
        <v>42643</v>
      </c>
      <c r="B807" s="67" t="s">
        <v>191</v>
      </c>
      <c r="C807" s="67" t="s">
        <v>43</v>
      </c>
      <c r="D807" s="68">
        <v>7033500</v>
      </c>
      <c r="E807" s="2">
        <v>0</v>
      </c>
      <c r="F807" s="12">
        <f t="shared" si="99"/>
        <v>7.0335000000000001</v>
      </c>
      <c r="G807" s="8">
        <f t="shared" si="100"/>
        <v>9</v>
      </c>
      <c r="H807" s="8">
        <f t="shared" si="101"/>
        <v>2016</v>
      </c>
      <c r="I807" s="3" t="s">
        <v>191</v>
      </c>
      <c r="J807" s="6" t="str">
        <f t="shared" si="102"/>
        <v>6426</v>
      </c>
      <c r="K807" s="6" t="str">
        <f t="shared" si="103"/>
        <v>642</v>
      </c>
      <c r="L807" s="6" t="s">
        <v>208</v>
      </c>
      <c r="M807" s="4" t="str">
        <f>+VLOOKUP(J807,data1!$A$2:$C$19,2,0)</f>
        <v>Chi phí điện, nước, điện thoại, Internet...</v>
      </c>
      <c r="N807" s="6" t="s">
        <v>211</v>
      </c>
      <c r="O807" s="8" t="s">
        <v>216</v>
      </c>
      <c r="P807" s="6" t="b">
        <f t="shared" si="104"/>
        <v>1</v>
      </c>
      <c r="Q807" s="1">
        <v>3</v>
      </c>
      <c r="R807" s="4" t="str">
        <f>+VLOOKUP(M807,data1!$B$2:$C$19,2,0)</f>
        <v>CP06</v>
      </c>
      <c r="S807" s="8" t="s">
        <v>207</v>
      </c>
    </row>
    <row r="808" spans="1:19" x14ac:dyDescent="0.25">
      <c r="A808" s="66">
        <v>42643</v>
      </c>
      <c r="B808" s="67" t="s">
        <v>6</v>
      </c>
      <c r="C808" s="67" t="s">
        <v>33</v>
      </c>
      <c r="D808" s="68">
        <v>6682500</v>
      </c>
      <c r="E808" s="2">
        <v>0</v>
      </c>
      <c r="F808" s="12">
        <f t="shared" si="99"/>
        <v>6.6825000000000001</v>
      </c>
      <c r="G808" s="8">
        <f t="shared" si="100"/>
        <v>9</v>
      </c>
      <c r="H808" s="8">
        <f t="shared" si="101"/>
        <v>2016</v>
      </c>
      <c r="I808" s="3" t="s">
        <v>6</v>
      </c>
      <c r="J808" s="6" t="str">
        <f t="shared" si="102"/>
        <v>6423</v>
      </c>
      <c r="K808" s="6" t="str">
        <f t="shared" si="103"/>
        <v>642</v>
      </c>
      <c r="L808" s="6" t="s">
        <v>207</v>
      </c>
      <c r="M808" s="4" t="str">
        <f>+VLOOKUP(J808,data1!$A$2:$C$19,2,0)</f>
        <v>Chi phí công cụ, dụng cụ</v>
      </c>
      <c r="N808" s="6" t="s">
        <v>87</v>
      </c>
      <c r="O808" s="8" t="s">
        <v>216</v>
      </c>
      <c r="P808" s="6" t="b">
        <f t="shared" si="104"/>
        <v>1</v>
      </c>
      <c r="Q808" s="1">
        <v>3</v>
      </c>
      <c r="R808" s="4" t="str">
        <f>+VLOOKUP(M808,data1!$B$2:$C$19,2,0)</f>
        <v>CP03</v>
      </c>
      <c r="S808" s="8" t="s">
        <v>207</v>
      </c>
    </row>
    <row r="809" spans="1:19" x14ac:dyDescent="0.25">
      <c r="A809" s="66">
        <v>42643</v>
      </c>
      <c r="B809" s="67" t="s">
        <v>184</v>
      </c>
      <c r="C809" s="67" t="s">
        <v>51</v>
      </c>
      <c r="D809" s="68">
        <v>3830062.5</v>
      </c>
      <c r="E809" s="2">
        <v>0</v>
      </c>
      <c r="F809" s="12">
        <f t="shared" si="99"/>
        <v>3.8300624999999999</v>
      </c>
      <c r="G809" s="8">
        <f t="shared" si="100"/>
        <v>9</v>
      </c>
      <c r="H809" s="8">
        <f t="shared" si="101"/>
        <v>2016</v>
      </c>
      <c r="I809" s="3" t="s">
        <v>184</v>
      </c>
      <c r="J809" s="6" t="str">
        <f t="shared" si="102"/>
        <v>6423</v>
      </c>
      <c r="K809" s="6" t="str">
        <f t="shared" si="103"/>
        <v>642</v>
      </c>
      <c r="L809" s="6" t="s">
        <v>208</v>
      </c>
      <c r="M809" s="4" t="str">
        <f>+VLOOKUP(J809,data1!$A$2:$C$19,2,0)</f>
        <v>Chi phí công cụ, dụng cụ</v>
      </c>
      <c r="N809" s="6" t="s">
        <v>211</v>
      </c>
      <c r="O809" s="8" t="s">
        <v>216</v>
      </c>
      <c r="P809" s="6" t="b">
        <f t="shared" si="104"/>
        <v>1</v>
      </c>
      <c r="Q809" s="1">
        <v>3</v>
      </c>
      <c r="R809" s="4" t="str">
        <f>+VLOOKUP(M809,data1!$B$2:$C$19,2,0)</f>
        <v>CP03</v>
      </c>
      <c r="S809" s="8" t="s">
        <v>207</v>
      </c>
    </row>
    <row r="810" spans="1:19" x14ac:dyDescent="0.25">
      <c r="A810" s="66">
        <v>42643</v>
      </c>
      <c r="B810" s="67" t="s">
        <v>188</v>
      </c>
      <c r="C810" s="67" t="s">
        <v>43</v>
      </c>
      <c r="D810" s="68">
        <v>3109500</v>
      </c>
      <c r="E810" s="2">
        <v>0</v>
      </c>
      <c r="F810" s="12">
        <f t="shared" si="99"/>
        <v>3.1095000000000002</v>
      </c>
      <c r="G810" s="8">
        <f t="shared" si="100"/>
        <v>9</v>
      </c>
      <c r="H810" s="8">
        <f t="shared" si="101"/>
        <v>2016</v>
      </c>
      <c r="I810" s="3" t="s">
        <v>188</v>
      </c>
      <c r="J810" s="6" t="str">
        <f t="shared" si="102"/>
        <v>6429</v>
      </c>
      <c r="K810" s="6" t="str">
        <f t="shared" si="103"/>
        <v>642</v>
      </c>
      <c r="L810" s="6" t="s">
        <v>208</v>
      </c>
      <c r="M810" s="4" t="str">
        <f>+VLOOKUP(J810,data1!$A$2:$C$19,2,0)</f>
        <v>Chi Phí dịch vụ mua ngoài</v>
      </c>
      <c r="N810" s="6" t="s">
        <v>211</v>
      </c>
      <c r="O810" s="8" t="s">
        <v>216</v>
      </c>
      <c r="P810" s="6" t="b">
        <f t="shared" si="104"/>
        <v>1</v>
      </c>
      <c r="Q810" s="1">
        <v>3</v>
      </c>
      <c r="R810" s="4" t="str">
        <f>+VLOOKUP(M810,data1!$B$2:$C$19,2,0)</f>
        <v>CP09</v>
      </c>
      <c r="S810" s="8" t="s">
        <v>207</v>
      </c>
    </row>
    <row r="811" spans="1:19" x14ac:dyDescent="0.25">
      <c r="A811" s="66">
        <v>42643</v>
      </c>
      <c r="B811" s="67" t="s">
        <v>16</v>
      </c>
      <c r="C811" s="67" t="s">
        <v>31</v>
      </c>
      <c r="D811" s="68">
        <v>2801250</v>
      </c>
      <c r="E811" s="2">
        <v>0</v>
      </c>
      <c r="F811" s="12">
        <f t="shared" si="99"/>
        <v>2.80125</v>
      </c>
      <c r="G811" s="8">
        <f t="shared" si="100"/>
        <v>9</v>
      </c>
      <c r="H811" s="8">
        <f t="shared" si="101"/>
        <v>2016</v>
      </c>
      <c r="I811" s="3" t="s">
        <v>16</v>
      </c>
      <c r="J811" s="6" t="str">
        <f t="shared" si="102"/>
        <v>6429</v>
      </c>
      <c r="K811" s="6" t="str">
        <f t="shared" si="103"/>
        <v>642</v>
      </c>
      <c r="L811" s="6" t="s">
        <v>206</v>
      </c>
      <c r="M811" s="4" t="str">
        <f>+VLOOKUP(J811,data1!$A$2:$C$19,2,0)</f>
        <v>Chi Phí dịch vụ mua ngoài</v>
      </c>
      <c r="N811" s="6" t="s">
        <v>210</v>
      </c>
      <c r="O811" s="8" t="s">
        <v>216</v>
      </c>
      <c r="P811" s="6" t="b">
        <f t="shared" si="104"/>
        <v>1</v>
      </c>
      <c r="Q811" s="1">
        <v>3</v>
      </c>
      <c r="R811" s="4" t="str">
        <f>+VLOOKUP(M811,data1!$B$2:$C$19,2,0)</f>
        <v>CP09</v>
      </c>
      <c r="S811" s="8" t="s">
        <v>207</v>
      </c>
    </row>
    <row r="812" spans="1:19" ht="30" x14ac:dyDescent="0.25">
      <c r="A812" s="66">
        <v>42643</v>
      </c>
      <c r="B812" s="67" t="s">
        <v>14</v>
      </c>
      <c r="C812" s="67" t="s">
        <v>39</v>
      </c>
      <c r="D812" s="68">
        <v>2187414</v>
      </c>
      <c r="E812" s="2">
        <v>0</v>
      </c>
      <c r="F812" s="12">
        <f t="shared" si="99"/>
        <v>2.187414</v>
      </c>
      <c r="G812" s="8">
        <f t="shared" si="100"/>
        <v>9</v>
      </c>
      <c r="H812" s="8">
        <f t="shared" si="101"/>
        <v>2016</v>
      </c>
      <c r="I812" s="3" t="s">
        <v>14</v>
      </c>
      <c r="J812" s="6" t="str">
        <f t="shared" si="102"/>
        <v>6426</v>
      </c>
      <c r="K812" s="6" t="str">
        <f t="shared" si="103"/>
        <v>642</v>
      </c>
      <c r="L812" s="6" t="s">
        <v>206</v>
      </c>
      <c r="M812" s="4" t="str">
        <f>+VLOOKUP(J812,data1!$A$2:$C$19,2,0)</f>
        <v>Chi phí điện, nước, điện thoại, Internet...</v>
      </c>
      <c r="N812" s="6" t="s">
        <v>210</v>
      </c>
      <c r="O812" s="8" t="s">
        <v>216</v>
      </c>
      <c r="P812" s="6" t="b">
        <f t="shared" si="104"/>
        <v>1</v>
      </c>
      <c r="Q812" s="1">
        <v>3</v>
      </c>
      <c r="R812" s="4" t="str">
        <f>+VLOOKUP(M812,data1!$B$2:$C$19,2,0)</f>
        <v>CP06</v>
      </c>
      <c r="S812" s="8" t="s">
        <v>207</v>
      </c>
    </row>
    <row r="813" spans="1:19" x14ac:dyDescent="0.25">
      <c r="A813" s="66">
        <v>42643</v>
      </c>
      <c r="B813" s="67" t="s">
        <v>16</v>
      </c>
      <c r="C813" s="67" t="s">
        <v>83</v>
      </c>
      <c r="D813" s="68">
        <v>1080000</v>
      </c>
      <c r="E813" s="2">
        <v>0</v>
      </c>
      <c r="F813" s="12">
        <f t="shared" si="99"/>
        <v>1.08</v>
      </c>
      <c r="G813" s="8">
        <f t="shared" si="100"/>
        <v>9</v>
      </c>
      <c r="H813" s="8">
        <f t="shared" si="101"/>
        <v>2016</v>
      </c>
      <c r="I813" s="3" t="s">
        <v>16</v>
      </c>
      <c r="J813" s="6" t="str">
        <f t="shared" si="102"/>
        <v>6429</v>
      </c>
      <c r="K813" s="6" t="str">
        <f t="shared" si="103"/>
        <v>642</v>
      </c>
      <c r="L813" s="6" t="s">
        <v>206</v>
      </c>
      <c r="M813" s="4" t="str">
        <f>+VLOOKUP(J813,data1!$A$2:$C$19,2,0)</f>
        <v>Chi Phí dịch vụ mua ngoài</v>
      </c>
      <c r="N813" s="6" t="s">
        <v>210</v>
      </c>
      <c r="O813" s="8" t="s">
        <v>216</v>
      </c>
      <c r="P813" s="6" t="b">
        <f t="shared" si="104"/>
        <v>1</v>
      </c>
      <c r="Q813" s="1">
        <v>3</v>
      </c>
      <c r="R813" s="4" t="str">
        <f>+VLOOKUP(M813,data1!$B$2:$C$19,2,0)</f>
        <v>CP09</v>
      </c>
      <c r="S813" s="8" t="s">
        <v>207</v>
      </c>
    </row>
    <row r="814" spans="1:19" x14ac:dyDescent="0.25">
      <c r="A814" s="66">
        <v>42643</v>
      </c>
      <c r="B814" s="67" t="s">
        <v>184</v>
      </c>
      <c r="C814" s="67" t="s">
        <v>43</v>
      </c>
      <c r="D814" s="68">
        <v>697500</v>
      </c>
      <c r="E814" s="2">
        <v>0</v>
      </c>
      <c r="F814" s="12">
        <f t="shared" si="99"/>
        <v>0.69750000000000001</v>
      </c>
      <c r="G814" s="8">
        <f t="shared" si="100"/>
        <v>9</v>
      </c>
      <c r="H814" s="8">
        <f t="shared" si="101"/>
        <v>2016</v>
      </c>
      <c r="I814" s="3" t="s">
        <v>184</v>
      </c>
      <c r="J814" s="6" t="str">
        <f t="shared" si="102"/>
        <v>6423</v>
      </c>
      <c r="K814" s="6" t="str">
        <f t="shared" si="103"/>
        <v>642</v>
      </c>
      <c r="L814" s="6" t="s">
        <v>208</v>
      </c>
      <c r="M814" s="4" t="str">
        <f>+VLOOKUP(J814,data1!$A$2:$C$19,2,0)</f>
        <v>Chi phí công cụ, dụng cụ</v>
      </c>
      <c r="N814" s="6" t="s">
        <v>211</v>
      </c>
      <c r="O814" s="8" t="s">
        <v>216</v>
      </c>
      <c r="P814" s="6" t="b">
        <f t="shared" si="104"/>
        <v>1</v>
      </c>
      <c r="Q814" s="1">
        <v>3</v>
      </c>
      <c r="R814" s="4" t="str">
        <f>+VLOOKUP(M814,data1!$B$2:$C$19,2,0)</f>
        <v>CP03</v>
      </c>
      <c r="S814" s="8" t="s">
        <v>207</v>
      </c>
    </row>
    <row r="815" spans="1:19" x14ac:dyDescent="0.25">
      <c r="A815" s="66">
        <v>42643</v>
      </c>
      <c r="B815" s="67" t="s">
        <v>10</v>
      </c>
      <c r="C815" s="67" t="s">
        <v>69</v>
      </c>
      <c r="D815" s="68">
        <v>247500</v>
      </c>
      <c r="E815" s="2">
        <v>0</v>
      </c>
      <c r="F815" s="12">
        <f t="shared" si="99"/>
        <v>0.2475</v>
      </c>
      <c r="G815" s="8">
        <f t="shared" si="100"/>
        <v>9</v>
      </c>
      <c r="H815" s="8">
        <f t="shared" si="101"/>
        <v>2016</v>
      </c>
      <c r="I815" s="3" t="s">
        <v>10</v>
      </c>
      <c r="J815" s="6" t="str">
        <f t="shared" si="102"/>
        <v>6429</v>
      </c>
      <c r="K815" s="6" t="str">
        <f t="shared" si="103"/>
        <v>642</v>
      </c>
      <c r="L815" s="6" t="s">
        <v>207</v>
      </c>
      <c r="M815" s="4" t="str">
        <f>+VLOOKUP(J815,data1!$A$2:$C$19,2,0)</f>
        <v>Chi Phí dịch vụ mua ngoài</v>
      </c>
      <c r="N815" s="6" t="s">
        <v>87</v>
      </c>
      <c r="O815" s="8" t="s">
        <v>216</v>
      </c>
      <c r="P815" s="6" t="b">
        <f t="shared" si="104"/>
        <v>1</v>
      </c>
      <c r="Q815" s="1">
        <v>3</v>
      </c>
      <c r="R815" s="4" t="str">
        <f>+VLOOKUP(M815,data1!$B$2:$C$19,2,0)</f>
        <v>CP09</v>
      </c>
      <c r="S815" s="8" t="s">
        <v>207</v>
      </c>
    </row>
    <row r="816" spans="1:19" x14ac:dyDescent="0.25">
      <c r="A816" s="66">
        <v>42643</v>
      </c>
      <c r="B816" s="67" t="s">
        <v>16</v>
      </c>
      <c r="C816" s="67" t="s">
        <v>32</v>
      </c>
      <c r="D816" s="68">
        <v>143550</v>
      </c>
      <c r="E816" s="2">
        <v>0</v>
      </c>
      <c r="F816" s="12">
        <f t="shared" si="99"/>
        <v>0.14355000000000001</v>
      </c>
      <c r="G816" s="8">
        <f t="shared" si="100"/>
        <v>9</v>
      </c>
      <c r="H816" s="8">
        <f t="shared" si="101"/>
        <v>2016</v>
      </c>
      <c r="I816" s="3" t="s">
        <v>16</v>
      </c>
      <c r="J816" s="6" t="str">
        <f t="shared" si="102"/>
        <v>6429</v>
      </c>
      <c r="K816" s="6" t="str">
        <f t="shared" si="103"/>
        <v>642</v>
      </c>
      <c r="L816" s="6" t="s">
        <v>206</v>
      </c>
      <c r="M816" s="4" t="str">
        <f>+VLOOKUP(J816,data1!$A$2:$C$19,2,0)</f>
        <v>Chi Phí dịch vụ mua ngoài</v>
      </c>
      <c r="N816" s="6" t="s">
        <v>210</v>
      </c>
      <c r="O816" s="8" t="s">
        <v>216</v>
      </c>
      <c r="P816" s="6" t="b">
        <f t="shared" si="104"/>
        <v>1</v>
      </c>
      <c r="Q816" s="1">
        <v>3</v>
      </c>
      <c r="R816" s="4" t="str">
        <f>+VLOOKUP(M816,data1!$B$2:$C$19,2,0)</f>
        <v>CP09</v>
      </c>
      <c r="S816" s="8" t="s">
        <v>207</v>
      </c>
    </row>
    <row r="817" spans="1:19" x14ac:dyDescent="0.25">
      <c r="A817" s="66">
        <v>42643</v>
      </c>
      <c r="B817" s="67" t="s">
        <v>10</v>
      </c>
      <c r="C817" s="67" t="s">
        <v>70</v>
      </c>
      <c r="D817" s="68">
        <v>100280.25</v>
      </c>
      <c r="E817" s="2">
        <v>0</v>
      </c>
      <c r="F817" s="12">
        <f t="shared" si="99"/>
        <v>0.10028025</v>
      </c>
      <c r="G817" s="8">
        <f t="shared" si="100"/>
        <v>9</v>
      </c>
      <c r="H817" s="8">
        <f t="shared" si="101"/>
        <v>2016</v>
      </c>
      <c r="I817" s="3" t="s">
        <v>10</v>
      </c>
      <c r="J817" s="6" t="str">
        <f t="shared" si="102"/>
        <v>6429</v>
      </c>
      <c r="K817" s="6" t="str">
        <f t="shared" si="103"/>
        <v>642</v>
      </c>
      <c r="L817" s="6" t="s">
        <v>207</v>
      </c>
      <c r="M817" s="4" t="str">
        <f>+VLOOKUP(J817,data1!$A$2:$C$19,2,0)</f>
        <v>Chi Phí dịch vụ mua ngoài</v>
      </c>
      <c r="N817" s="6" t="s">
        <v>87</v>
      </c>
      <c r="O817" s="8" t="s">
        <v>216</v>
      </c>
      <c r="P817" s="6" t="b">
        <f t="shared" si="104"/>
        <v>1</v>
      </c>
      <c r="Q817" s="1">
        <v>3</v>
      </c>
      <c r="R817" s="4" t="str">
        <f>+VLOOKUP(M817,data1!$B$2:$C$19,2,0)</f>
        <v>CP09</v>
      </c>
      <c r="S817" s="8" t="s">
        <v>207</v>
      </c>
    </row>
    <row r="818" spans="1:19" x14ac:dyDescent="0.25">
      <c r="A818" s="66">
        <v>42674</v>
      </c>
      <c r="B818" s="67" t="s">
        <v>4</v>
      </c>
      <c r="C818" s="67" t="s">
        <v>71</v>
      </c>
      <c r="D818" s="68">
        <v>340931139.75</v>
      </c>
      <c r="E818" s="2">
        <v>0</v>
      </c>
      <c r="F818" s="12">
        <f t="shared" si="99"/>
        <v>340.93113975</v>
      </c>
      <c r="G818" s="8">
        <f t="shared" si="100"/>
        <v>10</v>
      </c>
      <c r="H818" s="8">
        <f t="shared" si="101"/>
        <v>2016</v>
      </c>
      <c r="I818" s="3" t="s">
        <v>4</v>
      </c>
      <c r="J818" s="6" t="str">
        <f t="shared" si="102"/>
        <v>6421</v>
      </c>
      <c r="K818" s="6" t="str">
        <f t="shared" si="103"/>
        <v>642</v>
      </c>
      <c r="L818" s="6" t="s">
        <v>207</v>
      </c>
      <c r="M818" s="4" t="str">
        <f>+VLOOKUP(J818,data1!$A$2:$C$19,2,0)</f>
        <v>Lương và thưởng</v>
      </c>
      <c r="N818" s="6" t="s">
        <v>87</v>
      </c>
      <c r="O818" s="8" t="s">
        <v>216</v>
      </c>
      <c r="P818" s="6" t="b">
        <f t="shared" si="104"/>
        <v>1</v>
      </c>
      <c r="Q818" s="1">
        <v>4</v>
      </c>
      <c r="R818" s="4" t="str">
        <f>+VLOOKUP(M818,data1!$B$2:$C$19,2,0)</f>
        <v>CP01</v>
      </c>
      <c r="S818" s="8" t="s">
        <v>207</v>
      </c>
    </row>
    <row r="819" spans="1:19" x14ac:dyDescent="0.25">
      <c r="A819" s="66">
        <v>42674</v>
      </c>
      <c r="B819" s="67" t="s">
        <v>12</v>
      </c>
      <c r="C819" s="67" t="s">
        <v>74</v>
      </c>
      <c r="D819" s="68">
        <v>273490409.25</v>
      </c>
      <c r="E819" s="2">
        <v>0</v>
      </c>
      <c r="F819" s="12">
        <f t="shared" si="99"/>
        <v>273.49040925000003</v>
      </c>
      <c r="G819" s="8">
        <f t="shared" si="100"/>
        <v>10</v>
      </c>
      <c r="H819" s="8">
        <f t="shared" si="101"/>
        <v>2016</v>
      </c>
      <c r="I819" s="3" t="s">
        <v>12</v>
      </c>
      <c r="J819" s="6" t="str">
        <f t="shared" si="102"/>
        <v>6421</v>
      </c>
      <c r="K819" s="6" t="str">
        <f t="shared" si="103"/>
        <v>642</v>
      </c>
      <c r="L819" s="6" t="s">
        <v>206</v>
      </c>
      <c r="M819" s="4" t="str">
        <f>+VLOOKUP(J819,data1!$A$2:$C$19,2,0)</f>
        <v>Lương và thưởng</v>
      </c>
      <c r="N819" s="6" t="s">
        <v>210</v>
      </c>
      <c r="O819" s="8" t="s">
        <v>216</v>
      </c>
      <c r="P819" s="6" t="b">
        <f t="shared" si="104"/>
        <v>1</v>
      </c>
      <c r="Q819" s="1">
        <v>4</v>
      </c>
      <c r="R819" s="4" t="str">
        <f>+VLOOKUP(M819,data1!$B$2:$C$19,2,0)</f>
        <v>CP01</v>
      </c>
      <c r="S819" s="8" t="s">
        <v>207</v>
      </c>
    </row>
    <row r="820" spans="1:19" x14ac:dyDescent="0.25">
      <c r="A820" s="66">
        <v>42674</v>
      </c>
      <c r="B820" s="67" t="s">
        <v>22</v>
      </c>
      <c r="C820" s="67" t="s">
        <v>38</v>
      </c>
      <c r="D820" s="68">
        <v>90517500</v>
      </c>
      <c r="E820" s="2">
        <v>0</v>
      </c>
      <c r="F820" s="12">
        <f t="shared" si="99"/>
        <v>90.517499999999998</v>
      </c>
      <c r="G820" s="8">
        <f t="shared" si="100"/>
        <v>10</v>
      </c>
      <c r="H820" s="8">
        <f t="shared" si="101"/>
        <v>2016</v>
      </c>
      <c r="I820" s="3" t="s">
        <v>22</v>
      </c>
      <c r="J820" s="6" t="str">
        <f t="shared" si="102"/>
        <v>6427</v>
      </c>
      <c r="K820" s="6" t="str">
        <f t="shared" si="103"/>
        <v>642</v>
      </c>
      <c r="L820" s="6" t="s">
        <v>206</v>
      </c>
      <c r="M820" s="4" t="str">
        <f>+VLOOKUP(J820,data1!$A$2:$C$19,2,0)</f>
        <v>Chi phí thuê cửa hàng, văn phòng</v>
      </c>
      <c r="N820" s="6" t="s">
        <v>210</v>
      </c>
      <c r="O820" s="8" t="s">
        <v>216</v>
      </c>
      <c r="P820" s="6" t="b">
        <f t="shared" si="104"/>
        <v>1</v>
      </c>
      <c r="Q820" s="1">
        <v>4</v>
      </c>
      <c r="R820" s="4" t="str">
        <f>+VLOOKUP(M820,data1!$B$2:$C$19,2,0)</f>
        <v>CP07</v>
      </c>
      <c r="S820" s="8" t="s">
        <v>207</v>
      </c>
    </row>
    <row r="821" spans="1:19" x14ac:dyDescent="0.25">
      <c r="A821" s="66">
        <v>42674</v>
      </c>
      <c r="B821" s="67" t="s">
        <v>186</v>
      </c>
      <c r="C821" s="67" t="s">
        <v>33</v>
      </c>
      <c r="D821" s="68">
        <v>88616250</v>
      </c>
      <c r="E821" s="2">
        <v>0</v>
      </c>
      <c r="F821" s="12">
        <f t="shared" si="99"/>
        <v>88.616249999999994</v>
      </c>
      <c r="G821" s="8">
        <f t="shared" si="100"/>
        <v>10</v>
      </c>
      <c r="H821" s="8">
        <f t="shared" si="101"/>
        <v>2016</v>
      </c>
      <c r="I821" s="3" t="s">
        <v>186</v>
      </c>
      <c r="J821" s="6" t="str">
        <f t="shared" si="102"/>
        <v>6421</v>
      </c>
      <c r="K821" s="6" t="str">
        <f t="shared" si="103"/>
        <v>642</v>
      </c>
      <c r="L821" s="6" t="s">
        <v>208</v>
      </c>
      <c r="M821" s="4" t="str">
        <f>+VLOOKUP(J821,data1!$A$2:$C$19,2,0)</f>
        <v>Lương và thưởng</v>
      </c>
      <c r="N821" s="6" t="s">
        <v>211</v>
      </c>
      <c r="O821" s="8" t="s">
        <v>216</v>
      </c>
      <c r="P821" s="6" t="b">
        <f t="shared" si="104"/>
        <v>1</v>
      </c>
      <c r="Q821" s="1">
        <v>4</v>
      </c>
      <c r="R821" s="4" t="str">
        <f>+VLOOKUP(M821,data1!$B$2:$C$19,2,0)</f>
        <v>CP01</v>
      </c>
      <c r="S821" s="8" t="s">
        <v>207</v>
      </c>
    </row>
    <row r="822" spans="1:19" x14ac:dyDescent="0.25">
      <c r="A822" s="66">
        <v>42674</v>
      </c>
      <c r="B822" s="67" t="s">
        <v>84</v>
      </c>
      <c r="C822" s="67" t="s">
        <v>43</v>
      </c>
      <c r="D822" s="68">
        <v>80787375</v>
      </c>
      <c r="E822" s="2">
        <v>0</v>
      </c>
      <c r="F822" s="12">
        <f t="shared" si="99"/>
        <v>80.787374999999997</v>
      </c>
      <c r="G822" s="8">
        <f t="shared" si="100"/>
        <v>10</v>
      </c>
      <c r="H822" s="8">
        <f t="shared" si="101"/>
        <v>2016</v>
      </c>
      <c r="I822" s="3" t="s">
        <v>84</v>
      </c>
      <c r="J822" s="6" t="str">
        <f t="shared" si="102"/>
        <v>6427</v>
      </c>
      <c r="K822" s="6" t="str">
        <f t="shared" si="103"/>
        <v>642</v>
      </c>
      <c r="L822" s="6" t="s">
        <v>207</v>
      </c>
      <c r="M822" s="4" t="str">
        <f>+VLOOKUP(J822,data1!$A$2:$C$19,2,0)</f>
        <v>Chi phí thuê cửa hàng, văn phòng</v>
      </c>
      <c r="N822" s="6" t="s">
        <v>87</v>
      </c>
      <c r="O822" s="8" t="s">
        <v>216</v>
      </c>
      <c r="P822" s="6" t="b">
        <f t="shared" si="104"/>
        <v>1</v>
      </c>
      <c r="Q822" s="1">
        <v>4</v>
      </c>
      <c r="R822" s="4" t="str">
        <f>+VLOOKUP(M822,data1!$B$2:$C$19,2,0)</f>
        <v>CP07</v>
      </c>
      <c r="S822" s="8" t="s">
        <v>207</v>
      </c>
    </row>
    <row r="823" spans="1:19" x14ac:dyDescent="0.25">
      <c r="A823" s="66">
        <v>42674</v>
      </c>
      <c r="B823" s="67" t="s">
        <v>6</v>
      </c>
      <c r="C823" s="67" t="s">
        <v>51</v>
      </c>
      <c r="D823" s="68">
        <v>74566649.25</v>
      </c>
      <c r="E823" s="2">
        <v>0</v>
      </c>
      <c r="F823" s="12">
        <f t="shared" si="99"/>
        <v>74.566649249999998</v>
      </c>
      <c r="G823" s="8">
        <f t="shared" si="100"/>
        <v>10</v>
      </c>
      <c r="H823" s="8">
        <f t="shared" si="101"/>
        <v>2016</v>
      </c>
      <c r="I823" s="3" t="s">
        <v>6</v>
      </c>
      <c r="J823" s="6" t="str">
        <f t="shared" si="102"/>
        <v>6423</v>
      </c>
      <c r="K823" s="6" t="str">
        <f t="shared" si="103"/>
        <v>642</v>
      </c>
      <c r="L823" s="6" t="s">
        <v>207</v>
      </c>
      <c r="M823" s="4" t="str">
        <f>+VLOOKUP(J823,data1!$A$2:$C$19,2,0)</f>
        <v>Chi phí công cụ, dụng cụ</v>
      </c>
      <c r="N823" s="6" t="s">
        <v>87</v>
      </c>
      <c r="O823" s="8" t="s">
        <v>216</v>
      </c>
      <c r="P823" s="6" t="b">
        <f t="shared" si="104"/>
        <v>1</v>
      </c>
      <c r="Q823" s="1">
        <v>4</v>
      </c>
      <c r="R823" s="4" t="str">
        <f>+VLOOKUP(M823,data1!$B$2:$C$19,2,0)</f>
        <v>CP03</v>
      </c>
      <c r="S823" s="8" t="s">
        <v>207</v>
      </c>
    </row>
    <row r="824" spans="1:19" x14ac:dyDescent="0.25">
      <c r="A824" s="66">
        <v>42674</v>
      </c>
      <c r="B824" s="67" t="s">
        <v>7</v>
      </c>
      <c r="C824" s="67" t="s">
        <v>34</v>
      </c>
      <c r="D824" s="68">
        <v>71835774.75</v>
      </c>
      <c r="E824" s="2">
        <v>0</v>
      </c>
      <c r="F824" s="12">
        <f t="shared" si="99"/>
        <v>71.835774749999999</v>
      </c>
      <c r="G824" s="8">
        <f t="shared" si="100"/>
        <v>10</v>
      </c>
      <c r="H824" s="8">
        <f t="shared" si="101"/>
        <v>2016</v>
      </c>
      <c r="I824" s="3" t="s">
        <v>7</v>
      </c>
      <c r="J824" s="6" t="str">
        <f t="shared" si="102"/>
        <v>6425</v>
      </c>
      <c r="K824" s="6" t="str">
        <f t="shared" si="103"/>
        <v>642</v>
      </c>
      <c r="L824" s="6" t="s">
        <v>207</v>
      </c>
      <c r="M824" s="4" t="str">
        <f>+VLOOKUP(J824,data1!$A$2:$C$19,2,0)</f>
        <v>Chi phí Marketing</v>
      </c>
      <c r="N824" s="6" t="s">
        <v>87</v>
      </c>
      <c r="O824" s="8" t="s">
        <v>216</v>
      </c>
      <c r="P824" s="6" t="b">
        <f t="shared" si="104"/>
        <v>1</v>
      </c>
      <c r="Q824" s="1">
        <v>4</v>
      </c>
      <c r="R824" s="4" t="str">
        <f>+VLOOKUP(M824,data1!$B$2:$C$19,2,0)</f>
        <v>CP05</v>
      </c>
      <c r="S824" s="8" t="s">
        <v>207</v>
      </c>
    </row>
    <row r="825" spans="1:19" x14ac:dyDescent="0.25">
      <c r="A825" s="66">
        <v>42674</v>
      </c>
      <c r="B825" s="67" t="s">
        <v>189</v>
      </c>
      <c r="C825" s="67" t="s">
        <v>43</v>
      </c>
      <c r="D825" s="68">
        <v>52153875</v>
      </c>
      <c r="E825" s="2">
        <v>0</v>
      </c>
      <c r="F825" s="12">
        <f t="shared" si="99"/>
        <v>52.153874999999999</v>
      </c>
      <c r="G825" s="8">
        <f t="shared" si="100"/>
        <v>10</v>
      </c>
      <c r="H825" s="8">
        <f t="shared" si="101"/>
        <v>2016</v>
      </c>
      <c r="I825" s="3" t="s">
        <v>189</v>
      </c>
      <c r="J825" s="6" t="str">
        <f t="shared" si="102"/>
        <v>6427</v>
      </c>
      <c r="K825" s="6" t="str">
        <f t="shared" si="103"/>
        <v>642</v>
      </c>
      <c r="L825" s="6" t="s">
        <v>208</v>
      </c>
      <c r="M825" s="4" t="str">
        <f>+VLOOKUP(J825,data1!$A$2:$C$19,2,0)</f>
        <v>Chi phí thuê cửa hàng, văn phòng</v>
      </c>
      <c r="N825" s="6" t="s">
        <v>211</v>
      </c>
      <c r="O825" s="8" t="s">
        <v>216</v>
      </c>
      <c r="P825" s="6" t="b">
        <f t="shared" si="104"/>
        <v>1</v>
      </c>
      <c r="Q825" s="1">
        <v>4</v>
      </c>
      <c r="R825" s="4" t="str">
        <f>+VLOOKUP(M825,data1!$B$2:$C$19,2,0)</f>
        <v>CP07</v>
      </c>
      <c r="S825" s="8" t="s">
        <v>207</v>
      </c>
    </row>
    <row r="826" spans="1:19" x14ac:dyDescent="0.25">
      <c r="A826" s="66">
        <v>42674</v>
      </c>
      <c r="B826" s="67" t="s">
        <v>10</v>
      </c>
      <c r="C826" s="67" t="s">
        <v>51</v>
      </c>
      <c r="D826" s="68">
        <v>42365625.75</v>
      </c>
      <c r="E826" s="2">
        <v>0</v>
      </c>
      <c r="F826" s="12">
        <f t="shared" si="99"/>
        <v>42.36562575</v>
      </c>
      <c r="G826" s="8">
        <f t="shared" si="100"/>
        <v>10</v>
      </c>
      <c r="H826" s="8">
        <f t="shared" si="101"/>
        <v>2016</v>
      </c>
      <c r="I826" s="3" t="s">
        <v>10</v>
      </c>
      <c r="J826" s="6" t="str">
        <f t="shared" si="102"/>
        <v>6429</v>
      </c>
      <c r="K826" s="6" t="str">
        <f t="shared" si="103"/>
        <v>642</v>
      </c>
      <c r="L826" s="6" t="s">
        <v>207</v>
      </c>
      <c r="M826" s="4" t="str">
        <f>+VLOOKUP(J826,data1!$A$2:$C$19,2,0)</f>
        <v>Chi Phí dịch vụ mua ngoài</v>
      </c>
      <c r="N826" s="6" t="s">
        <v>87</v>
      </c>
      <c r="O826" s="8" t="s">
        <v>216</v>
      </c>
      <c r="P826" s="6" t="b">
        <f t="shared" si="104"/>
        <v>1</v>
      </c>
      <c r="Q826" s="1">
        <v>4</v>
      </c>
      <c r="R826" s="4" t="str">
        <f>+VLOOKUP(M826,data1!$B$2:$C$19,2,0)</f>
        <v>CP09</v>
      </c>
      <c r="S826" s="8" t="s">
        <v>207</v>
      </c>
    </row>
    <row r="827" spans="1:19" x14ac:dyDescent="0.25">
      <c r="A827" s="66">
        <v>42674</v>
      </c>
      <c r="B827" s="67" t="s">
        <v>80</v>
      </c>
      <c r="C827" s="67" t="s">
        <v>31</v>
      </c>
      <c r="D827" s="68">
        <v>40725024.75</v>
      </c>
      <c r="E827" s="2">
        <v>0</v>
      </c>
      <c r="F827" s="12">
        <f t="shared" si="99"/>
        <v>40.725024750000003</v>
      </c>
      <c r="G827" s="8">
        <f t="shared" si="100"/>
        <v>10</v>
      </c>
      <c r="H827" s="8">
        <f t="shared" si="101"/>
        <v>2016</v>
      </c>
      <c r="I827" s="3" t="s">
        <v>80</v>
      </c>
      <c r="J827" s="6" t="str">
        <f t="shared" si="102"/>
        <v>6425</v>
      </c>
      <c r="K827" s="6" t="str">
        <f t="shared" si="103"/>
        <v>642</v>
      </c>
      <c r="L827" s="6" t="s">
        <v>206</v>
      </c>
      <c r="M827" s="4" t="str">
        <f>+VLOOKUP(J827,data1!$A$2:$C$19,2,0)</f>
        <v>Chi phí Marketing</v>
      </c>
      <c r="N827" s="6" t="s">
        <v>210</v>
      </c>
      <c r="O827" s="8" t="s">
        <v>216</v>
      </c>
      <c r="P827" s="6" t="b">
        <f t="shared" si="104"/>
        <v>1</v>
      </c>
      <c r="Q827" s="1">
        <v>4</v>
      </c>
      <c r="R827" s="4" t="str">
        <f>+VLOOKUP(M827,data1!$B$2:$C$19,2,0)</f>
        <v>CP05</v>
      </c>
      <c r="S827" s="8" t="s">
        <v>207</v>
      </c>
    </row>
    <row r="828" spans="1:19" ht="30" x14ac:dyDescent="0.25">
      <c r="A828" s="66">
        <v>42674</v>
      </c>
      <c r="B828" s="67" t="s">
        <v>8</v>
      </c>
      <c r="C828" s="67" t="s">
        <v>43</v>
      </c>
      <c r="D828" s="68">
        <v>40392000</v>
      </c>
      <c r="E828" s="2">
        <v>0</v>
      </c>
      <c r="F828" s="12">
        <f t="shared" si="99"/>
        <v>40.392000000000003</v>
      </c>
      <c r="G828" s="8">
        <f t="shared" si="100"/>
        <v>10</v>
      </c>
      <c r="H828" s="8">
        <f t="shared" si="101"/>
        <v>2016</v>
      </c>
      <c r="I828" s="3" t="s">
        <v>8</v>
      </c>
      <c r="J828" s="6" t="str">
        <f t="shared" si="102"/>
        <v>6426</v>
      </c>
      <c r="K828" s="6" t="str">
        <f t="shared" si="103"/>
        <v>642</v>
      </c>
      <c r="L828" s="6" t="s">
        <v>207</v>
      </c>
      <c r="M828" s="4" t="str">
        <f>+VLOOKUP(J828,data1!$A$2:$C$19,2,0)</f>
        <v>Chi phí điện, nước, điện thoại, Internet...</v>
      </c>
      <c r="N828" s="6" t="s">
        <v>87</v>
      </c>
      <c r="O828" s="8" t="s">
        <v>216</v>
      </c>
      <c r="P828" s="6" t="b">
        <f t="shared" si="104"/>
        <v>1</v>
      </c>
      <c r="Q828" s="1">
        <v>4</v>
      </c>
      <c r="R828" s="4" t="str">
        <f>+VLOOKUP(M828,data1!$B$2:$C$19,2,0)</f>
        <v>CP06</v>
      </c>
      <c r="S828" s="8" t="s">
        <v>207</v>
      </c>
    </row>
    <row r="829" spans="1:19" x14ac:dyDescent="0.25">
      <c r="A829" s="66">
        <v>42674</v>
      </c>
      <c r="B829" s="67" t="s">
        <v>10</v>
      </c>
      <c r="C829" s="67" t="s">
        <v>43</v>
      </c>
      <c r="D829" s="68">
        <v>37715265</v>
      </c>
      <c r="E829" s="2">
        <v>0</v>
      </c>
      <c r="F829" s="12">
        <f t="shared" si="99"/>
        <v>37.715265000000002</v>
      </c>
      <c r="G829" s="8">
        <f t="shared" si="100"/>
        <v>10</v>
      </c>
      <c r="H829" s="8">
        <f t="shared" si="101"/>
        <v>2016</v>
      </c>
      <c r="I829" s="3" t="s">
        <v>10</v>
      </c>
      <c r="J829" s="6" t="str">
        <f t="shared" si="102"/>
        <v>6429</v>
      </c>
      <c r="K829" s="6" t="str">
        <f t="shared" si="103"/>
        <v>642</v>
      </c>
      <c r="L829" s="6" t="s">
        <v>207</v>
      </c>
      <c r="M829" s="4" t="str">
        <f>+VLOOKUP(J829,data1!$A$2:$C$19,2,0)</f>
        <v>Chi Phí dịch vụ mua ngoài</v>
      </c>
      <c r="N829" s="6" t="s">
        <v>87</v>
      </c>
      <c r="O829" s="8" t="s">
        <v>216</v>
      </c>
      <c r="P829" s="6" t="b">
        <f t="shared" si="104"/>
        <v>1</v>
      </c>
      <c r="Q829" s="1">
        <v>4</v>
      </c>
      <c r="R829" s="4" t="str">
        <f>+VLOOKUP(M829,data1!$B$2:$C$19,2,0)</f>
        <v>CP09</v>
      </c>
      <c r="S829" s="8" t="s">
        <v>207</v>
      </c>
    </row>
    <row r="830" spans="1:19" x14ac:dyDescent="0.25">
      <c r="A830" s="66">
        <v>42674</v>
      </c>
      <c r="B830" s="67" t="s">
        <v>15</v>
      </c>
      <c r="C830" s="67" t="s">
        <v>39</v>
      </c>
      <c r="D830" s="68">
        <v>36162000</v>
      </c>
      <c r="E830" s="2">
        <v>0</v>
      </c>
      <c r="F830" s="12">
        <f t="shared" si="99"/>
        <v>36.161999999999999</v>
      </c>
      <c r="G830" s="8">
        <f t="shared" si="100"/>
        <v>10</v>
      </c>
      <c r="H830" s="8">
        <f t="shared" si="101"/>
        <v>2016</v>
      </c>
      <c r="I830" s="3" t="s">
        <v>15</v>
      </c>
      <c r="J830" s="6" t="str">
        <f t="shared" si="102"/>
        <v>6428</v>
      </c>
      <c r="K830" s="6" t="str">
        <f t="shared" si="103"/>
        <v>642</v>
      </c>
      <c r="L830" s="6" t="s">
        <v>206</v>
      </c>
      <c r="M830" s="4" t="str">
        <f>+VLOOKUP(J830,data1!$A$2:$C$19,2,0)</f>
        <v>Công tác phí và tiếp khách</v>
      </c>
      <c r="N830" s="6" t="s">
        <v>210</v>
      </c>
      <c r="O830" s="8" t="s">
        <v>216</v>
      </c>
      <c r="P830" s="6" t="b">
        <f t="shared" si="104"/>
        <v>1</v>
      </c>
      <c r="Q830" s="1">
        <v>4</v>
      </c>
      <c r="R830" s="4" t="str">
        <f>+VLOOKUP(M830,data1!$B$2:$C$19,2,0)</f>
        <v>CP11</v>
      </c>
      <c r="S830" s="8" t="s">
        <v>207</v>
      </c>
    </row>
    <row r="831" spans="1:19" x14ac:dyDescent="0.25">
      <c r="A831" s="66">
        <v>42674</v>
      </c>
      <c r="B831" s="67" t="s">
        <v>6</v>
      </c>
      <c r="C831" s="67" t="s">
        <v>33</v>
      </c>
      <c r="D831" s="68">
        <v>34029000</v>
      </c>
      <c r="E831" s="2">
        <v>0</v>
      </c>
      <c r="F831" s="12">
        <f t="shared" si="99"/>
        <v>34.029000000000003</v>
      </c>
      <c r="G831" s="8">
        <f t="shared" si="100"/>
        <v>10</v>
      </c>
      <c r="H831" s="8">
        <f t="shared" si="101"/>
        <v>2016</v>
      </c>
      <c r="I831" s="3" t="s">
        <v>6</v>
      </c>
      <c r="J831" s="6" t="str">
        <f t="shared" si="102"/>
        <v>6423</v>
      </c>
      <c r="K831" s="6" t="str">
        <f t="shared" si="103"/>
        <v>642</v>
      </c>
      <c r="L831" s="6" t="s">
        <v>207</v>
      </c>
      <c r="M831" s="4" t="str">
        <f>+VLOOKUP(J831,data1!$A$2:$C$19,2,0)</f>
        <v>Chi phí công cụ, dụng cụ</v>
      </c>
      <c r="N831" s="6" t="s">
        <v>87</v>
      </c>
      <c r="O831" s="8" t="s">
        <v>216</v>
      </c>
      <c r="P831" s="6" t="b">
        <f t="shared" si="104"/>
        <v>1</v>
      </c>
      <c r="Q831" s="1">
        <v>4</v>
      </c>
      <c r="R831" s="4" t="str">
        <f>+VLOOKUP(M831,data1!$B$2:$C$19,2,0)</f>
        <v>CP03</v>
      </c>
      <c r="S831" s="8" t="s">
        <v>207</v>
      </c>
    </row>
    <row r="832" spans="1:19" x14ac:dyDescent="0.25">
      <c r="A832" s="66">
        <v>42674</v>
      </c>
      <c r="B832" s="67" t="s">
        <v>6</v>
      </c>
      <c r="C832" s="67" t="s">
        <v>50</v>
      </c>
      <c r="D832" s="68">
        <v>33515723.25</v>
      </c>
      <c r="E832" s="2">
        <v>0</v>
      </c>
      <c r="F832" s="12">
        <f t="shared" si="99"/>
        <v>33.515723250000001</v>
      </c>
      <c r="G832" s="8">
        <f t="shared" si="100"/>
        <v>10</v>
      </c>
      <c r="H832" s="8">
        <f t="shared" si="101"/>
        <v>2016</v>
      </c>
      <c r="I832" s="3" t="s">
        <v>6</v>
      </c>
      <c r="J832" s="6" t="str">
        <f t="shared" si="102"/>
        <v>6423</v>
      </c>
      <c r="K832" s="6" t="str">
        <f t="shared" si="103"/>
        <v>642</v>
      </c>
      <c r="L832" s="6" t="s">
        <v>207</v>
      </c>
      <c r="M832" s="4" t="str">
        <f>+VLOOKUP(J832,data1!$A$2:$C$19,2,0)</f>
        <v>Chi phí công cụ, dụng cụ</v>
      </c>
      <c r="N832" s="6" t="s">
        <v>87</v>
      </c>
      <c r="O832" s="8" t="s">
        <v>216</v>
      </c>
      <c r="P832" s="6" t="b">
        <f t="shared" si="104"/>
        <v>1</v>
      </c>
      <c r="Q832" s="1">
        <v>4</v>
      </c>
      <c r="R832" s="4" t="str">
        <f>+VLOOKUP(M832,data1!$B$2:$C$19,2,0)</f>
        <v>CP03</v>
      </c>
      <c r="S832" s="8" t="s">
        <v>207</v>
      </c>
    </row>
    <row r="833" spans="1:19" x14ac:dyDescent="0.25">
      <c r="A833" s="66">
        <v>42674</v>
      </c>
      <c r="B833" s="67" t="s">
        <v>80</v>
      </c>
      <c r="C833" s="67" t="s">
        <v>32</v>
      </c>
      <c r="D833" s="68">
        <v>31110750</v>
      </c>
      <c r="E833" s="2">
        <v>0</v>
      </c>
      <c r="F833" s="12">
        <f t="shared" si="99"/>
        <v>31.110749999999999</v>
      </c>
      <c r="G833" s="8">
        <f t="shared" si="100"/>
        <v>10</v>
      </c>
      <c r="H833" s="8">
        <f t="shared" si="101"/>
        <v>2016</v>
      </c>
      <c r="I833" s="3" t="s">
        <v>80</v>
      </c>
      <c r="J833" s="6" t="str">
        <f t="shared" si="102"/>
        <v>6425</v>
      </c>
      <c r="K833" s="6" t="str">
        <f t="shared" si="103"/>
        <v>642</v>
      </c>
      <c r="L833" s="6" t="s">
        <v>206</v>
      </c>
      <c r="M833" s="4" t="str">
        <f>+VLOOKUP(J833,data1!$A$2:$C$19,2,0)</f>
        <v>Chi phí Marketing</v>
      </c>
      <c r="N833" s="6" t="s">
        <v>210</v>
      </c>
      <c r="O833" s="8" t="s">
        <v>216</v>
      </c>
      <c r="P833" s="6" t="b">
        <f t="shared" si="104"/>
        <v>1</v>
      </c>
      <c r="Q833" s="1">
        <v>4</v>
      </c>
      <c r="R833" s="4" t="str">
        <f>+VLOOKUP(M833,data1!$B$2:$C$19,2,0)</f>
        <v>CP05</v>
      </c>
      <c r="S833" s="8" t="s">
        <v>207</v>
      </c>
    </row>
    <row r="834" spans="1:19" x14ac:dyDescent="0.25">
      <c r="A834" s="66">
        <v>42674</v>
      </c>
      <c r="B834" s="67" t="s">
        <v>185</v>
      </c>
      <c r="C834" s="67" t="s">
        <v>37</v>
      </c>
      <c r="D834" s="68">
        <v>29495497.5</v>
      </c>
      <c r="E834" s="2">
        <v>0</v>
      </c>
      <c r="F834" s="12">
        <f t="shared" si="99"/>
        <v>29.495497499999999</v>
      </c>
      <c r="G834" s="8">
        <f t="shared" si="100"/>
        <v>10</v>
      </c>
      <c r="H834" s="8">
        <f t="shared" si="101"/>
        <v>2016</v>
      </c>
      <c r="I834" s="3" t="s">
        <v>185</v>
      </c>
      <c r="J834" s="6" t="str">
        <f t="shared" si="102"/>
        <v>6423</v>
      </c>
      <c r="K834" s="6" t="str">
        <f t="shared" si="103"/>
        <v>642</v>
      </c>
      <c r="L834" s="6" t="s">
        <v>206</v>
      </c>
      <c r="M834" s="4" t="str">
        <f>+VLOOKUP(J834,data1!$A$2:$C$19,2,0)</f>
        <v>Chi phí công cụ, dụng cụ</v>
      </c>
      <c r="N834" s="6" t="s">
        <v>210</v>
      </c>
      <c r="O834" s="8" t="s">
        <v>216</v>
      </c>
      <c r="P834" s="6" t="b">
        <f t="shared" si="104"/>
        <v>1</v>
      </c>
      <c r="Q834" s="1">
        <v>4</v>
      </c>
      <c r="R834" s="4" t="str">
        <f>+VLOOKUP(M834,data1!$B$2:$C$19,2,0)</f>
        <v>CP03</v>
      </c>
      <c r="S834" s="8" t="s">
        <v>207</v>
      </c>
    </row>
    <row r="835" spans="1:19" x14ac:dyDescent="0.25">
      <c r="A835" s="66">
        <v>42674</v>
      </c>
      <c r="B835" s="67" t="s">
        <v>80</v>
      </c>
      <c r="C835" s="67" t="s">
        <v>38</v>
      </c>
      <c r="D835" s="68">
        <v>25348124.25</v>
      </c>
      <c r="E835" s="2">
        <v>0</v>
      </c>
      <c r="F835" s="12">
        <f t="shared" si="99"/>
        <v>25.348124250000001</v>
      </c>
      <c r="G835" s="8">
        <f t="shared" si="100"/>
        <v>10</v>
      </c>
      <c r="H835" s="8">
        <f t="shared" si="101"/>
        <v>2016</v>
      </c>
      <c r="I835" s="3" t="s">
        <v>80</v>
      </c>
      <c r="J835" s="6" t="str">
        <f t="shared" si="102"/>
        <v>6425</v>
      </c>
      <c r="K835" s="6" t="str">
        <f t="shared" si="103"/>
        <v>642</v>
      </c>
      <c r="L835" s="6" t="s">
        <v>206</v>
      </c>
      <c r="M835" s="4" t="str">
        <f>+VLOOKUP(J835,data1!$A$2:$C$19,2,0)</f>
        <v>Chi phí Marketing</v>
      </c>
      <c r="N835" s="6" t="s">
        <v>210</v>
      </c>
      <c r="O835" s="8" t="s">
        <v>216</v>
      </c>
      <c r="P835" s="6" t="b">
        <f t="shared" si="104"/>
        <v>1</v>
      </c>
      <c r="Q835" s="1">
        <v>4</v>
      </c>
      <c r="R835" s="4" t="str">
        <f>+VLOOKUP(M835,data1!$B$2:$C$19,2,0)</f>
        <v>CP05</v>
      </c>
      <c r="S835" s="8" t="s">
        <v>207</v>
      </c>
    </row>
    <row r="836" spans="1:19" x14ac:dyDescent="0.25">
      <c r="A836" s="66">
        <v>42674</v>
      </c>
      <c r="B836" s="67" t="s">
        <v>9</v>
      </c>
      <c r="C836" s="67" t="s">
        <v>43</v>
      </c>
      <c r="D836" s="68">
        <v>22250250</v>
      </c>
      <c r="E836" s="2">
        <v>0</v>
      </c>
      <c r="F836" s="12">
        <f t="shared" si="99"/>
        <v>22.250250000000001</v>
      </c>
      <c r="G836" s="8">
        <f t="shared" si="100"/>
        <v>10</v>
      </c>
      <c r="H836" s="8">
        <f t="shared" si="101"/>
        <v>2016</v>
      </c>
      <c r="I836" s="3" t="s">
        <v>9</v>
      </c>
      <c r="J836" s="6" t="str">
        <f t="shared" si="102"/>
        <v>6428</v>
      </c>
      <c r="K836" s="6" t="str">
        <f t="shared" si="103"/>
        <v>642</v>
      </c>
      <c r="L836" s="6" t="s">
        <v>207</v>
      </c>
      <c r="M836" s="4" t="str">
        <f>+VLOOKUP(J836,data1!$A$2:$C$19,2,0)</f>
        <v>Công tác phí và tiếp khách</v>
      </c>
      <c r="N836" s="6" t="s">
        <v>87</v>
      </c>
      <c r="O836" s="8" t="s">
        <v>216</v>
      </c>
      <c r="P836" s="6" t="b">
        <f t="shared" si="104"/>
        <v>1</v>
      </c>
      <c r="Q836" s="1">
        <v>4</v>
      </c>
      <c r="R836" s="4" t="str">
        <f>+VLOOKUP(M836,data1!$B$2:$C$19,2,0)</f>
        <v>CP11</v>
      </c>
      <c r="S836" s="8" t="s">
        <v>207</v>
      </c>
    </row>
    <row r="837" spans="1:19" x14ac:dyDescent="0.25">
      <c r="A837" s="66">
        <v>42674</v>
      </c>
      <c r="B837" s="67" t="s">
        <v>185</v>
      </c>
      <c r="C837" s="67" t="s">
        <v>38</v>
      </c>
      <c r="D837" s="68">
        <v>18749999.25</v>
      </c>
      <c r="E837" s="2">
        <v>0</v>
      </c>
      <c r="F837" s="12">
        <f t="shared" si="99"/>
        <v>18.749999249999998</v>
      </c>
      <c r="G837" s="8">
        <f t="shared" si="100"/>
        <v>10</v>
      </c>
      <c r="H837" s="8">
        <f t="shared" si="101"/>
        <v>2016</v>
      </c>
      <c r="I837" s="3" t="s">
        <v>185</v>
      </c>
      <c r="J837" s="6" t="str">
        <f t="shared" si="102"/>
        <v>6423</v>
      </c>
      <c r="K837" s="6" t="str">
        <f t="shared" si="103"/>
        <v>642</v>
      </c>
      <c r="L837" s="6" t="s">
        <v>206</v>
      </c>
      <c r="M837" s="4" t="str">
        <f>+VLOOKUP(J837,data1!$A$2:$C$19,2,0)</f>
        <v>Chi phí công cụ, dụng cụ</v>
      </c>
      <c r="N837" s="6" t="s">
        <v>210</v>
      </c>
      <c r="O837" s="8" t="s">
        <v>216</v>
      </c>
      <c r="P837" s="6" t="b">
        <f t="shared" si="104"/>
        <v>1</v>
      </c>
      <c r="Q837" s="1">
        <v>4</v>
      </c>
      <c r="R837" s="4" t="str">
        <f>+VLOOKUP(M837,data1!$B$2:$C$19,2,0)</f>
        <v>CP03</v>
      </c>
      <c r="S837" s="8" t="s">
        <v>207</v>
      </c>
    </row>
    <row r="838" spans="1:19" x14ac:dyDescent="0.25">
      <c r="A838" s="66">
        <v>42674</v>
      </c>
      <c r="B838" s="67" t="s">
        <v>183</v>
      </c>
      <c r="C838" s="67" t="s">
        <v>79</v>
      </c>
      <c r="D838" s="68">
        <v>17320875.75</v>
      </c>
      <c r="E838" s="2">
        <v>0</v>
      </c>
      <c r="F838" s="12">
        <f t="shared" si="99"/>
        <v>17.320875749999999</v>
      </c>
      <c r="G838" s="8">
        <f t="shared" si="100"/>
        <v>10</v>
      </c>
      <c r="H838" s="8">
        <f t="shared" si="101"/>
        <v>2016</v>
      </c>
      <c r="I838" s="3" t="s">
        <v>183</v>
      </c>
      <c r="J838" s="6" t="str">
        <f t="shared" si="102"/>
        <v>6424</v>
      </c>
      <c r="K838" s="6" t="str">
        <f t="shared" si="103"/>
        <v>642</v>
      </c>
      <c r="L838" s="6" t="s">
        <v>208</v>
      </c>
      <c r="M838" s="4" t="str">
        <f>+VLOOKUP(J838,data1!$A$2:$C$19,2,0)</f>
        <v>Chi phí khấu hao TSCĐ</v>
      </c>
      <c r="N838" s="6" t="s">
        <v>211</v>
      </c>
      <c r="O838" s="8" t="s">
        <v>216</v>
      </c>
      <c r="P838" s="6" t="b">
        <f t="shared" si="104"/>
        <v>1</v>
      </c>
      <c r="Q838" s="1">
        <v>4</v>
      </c>
      <c r="R838" s="4" t="str">
        <f>+VLOOKUP(M838,data1!$B$2:$C$19,2,0)</f>
        <v>CP04</v>
      </c>
      <c r="S838" s="8" t="s">
        <v>207</v>
      </c>
    </row>
    <row r="839" spans="1:19" x14ac:dyDescent="0.25">
      <c r="A839" s="66">
        <v>42674</v>
      </c>
      <c r="B839" s="67" t="s">
        <v>10</v>
      </c>
      <c r="C839" s="67" t="s">
        <v>33</v>
      </c>
      <c r="D839" s="68">
        <v>17100000</v>
      </c>
      <c r="E839" s="2">
        <v>0</v>
      </c>
      <c r="F839" s="12">
        <f t="shared" si="99"/>
        <v>17.100000000000001</v>
      </c>
      <c r="G839" s="8">
        <f t="shared" si="100"/>
        <v>10</v>
      </c>
      <c r="H839" s="8">
        <f t="shared" si="101"/>
        <v>2016</v>
      </c>
      <c r="I839" s="3" t="s">
        <v>10</v>
      </c>
      <c r="J839" s="6" t="str">
        <f t="shared" si="102"/>
        <v>6429</v>
      </c>
      <c r="K839" s="6" t="str">
        <f t="shared" si="103"/>
        <v>642</v>
      </c>
      <c r="L839" s="6" t="s">
        <v>207</v>
      </c>
      <c r="M839" s="4" t="str">
        <f>+VLOOKUP(J839,data1!$A$2:$C$19,2,0)</f>
        <v>Chi Phí dịch vụ mua ngoài</v>
      </c>
      <c r="N839" s="6" t="s">
        <v>87</v>
      </c>
      <c r="O839" s="8" t="s">
        <v>216</v>
      </c>
      <c r="P839" s="6" t="b">
        <f t="shared" si="104"/>
        <v>1</v>
      </c>
      <c r="Q839" s="1">
        <v>4</v>
      </c>
      <c r="R839" s="4" t="str">
        <f>+VLOOKUP(M839,data1!$B$2:$C$19,2,0)</f>
        <v>CP09</v>
      </c>
      <c r="S839" s="8" t="s">
        <v>207</v>
      </c>
    </row>
    <row r="840" spans="1:19" x14ac:dyDescent="0.25">
      <c r="A840" s="66">
        <v>42674</v>
      </c>
      <c r="B840" s="67" t="s">
        <v>16</v>
      </c>
      <c r="C840" s="67" t="s">
        <v>31</v>
      </c>
      <c r="D840" s="68">
        <v>16209000</v>
      </c>
      <c r="E840" s="2">
        <v>0</v>
      </c>
      <c r="F840" s="12">
        <f t="shared" si="99"/>
        <v>16.209</v>
      </c>
      <c r="G840" s="8">
        <f t="shared" si="100"/>
        <v>10</v>
      </c>
      <c r="H840" s="8">
        <f t="shared" si="101"/>
        <v>2016</v>
      </c>
      <c r="I840" s="3" t="s">
        <v>16</v>
      </c>
      <c r="J840" s="6" t="str">
        <f t="shared" si="102"/>
        <v>6429</v>
      </c>
      <c r="K840" s="6" t="str">
        <f t="shared" si="103"/>
        <v>642</v>
      </c>
      <c r="L840" s="6" t="s">
        <v>206</v>
      </c>
      <c r="M840" s="4" t="str">
        <f>+VLOOKUP(J840,data1!$A$2:$C$19,2,0)</f>
        <v>Chi Phí dịch vụ mua ngoài</v>
      </c>
      <c r="N840" s="6" t="s">
        <v>210</v>
      </c>
      <c r="O840" s="8" t="s">
        <v>216</v>
      </c>
      <c r="P840" s="6" t="b">
        <f t="shared" si="104"/>
        <v>1</v>
      </c>
      <c r="Q840" s="1">
        <v>4</v>
      </c>
      <c r="R840" s="4" t="str">
        <f>+VLOOKUP(M840,data1!$B$2:$C$19,2,0)</f>
        <v>CP09</v>
      </c>
      <c r="S840" s="8" t="s">
        <v>207</v>
      </c>
    </row>
    <row r="841" spans="1:19" x14ac:dyDescent="0.25">
      <c r="A841" s="66">
        <v>42674</v>
      </c>
      <c r="B841" s="67" t="s">
        <v>187</v>
      </c>
      <c r="C841" s="67" t="s">
        <v>79</v>
      </c>
      <c r="D841" s="68">
        <v>14852063.25</v>
      </c>
      <c r="E841" s="2">
        <v>0</v>
      </c>
      <c r="F841" s="12">
        <f t="shared" si="99"/>
        <v>14.85206325</v>
      </c>
      <c r="G841" s="8">
        <f t="shared" si="100"/>
        <v>10</v>
      </c>
      <c r="H841" s="8">
        <f t="shared" si="101"/>
        <v>2016</v>
      </c>
      <c r="I841" s="3" t="s">
        <v>187</v>
      </c>
      <c r="J841" s="6" t="str">
        <f t="shared" si="102"/>
        <v>6424</v>
      </c>
      <c r="K841" s="6" t="str">
        <f t="shared" si="103"/>
        <v>642</v>
      </c>
      <c r="L841" s="6" t="s">
        <v>207</v>
      </c>
      <c r="M841" s="4" t="str">
        <f>+VLOOKUP(J841,data1!$A$2:$C$19,2,0)</f>
        <v>Chi phí khấu hao TSCĐ</v>
      </c>
      <c r="N841" s="6" t="s">
        <v>87</v>
      </c>
      <c r="O841" s="8" t="s">
        <v>216</v>
      </c>
      <c r="P841" s="6" t="b">
        <f t="shared" si="104"/>
        <v>1</v>
      </c>
      <c r="Q841" s="1">
        <v>4</v>
      </c>
      <c r="R841" s="4" t="str">
        <f>+VLOOKUP(M841,data1!$B$2:$C$19,2,0)</f>
        <v>CP04</v>
      </c>
      <c r="S841" s="8" t="s">
        <v>207</v>
      </c>
    </row>
    <row r="842" spans="1:19" x14ac:dyDescent="0.25">
      <c r="A842" s="66">
        <v>42674</v>
      </c>
      <c r="B842" s="67" t="s">
        <v>16</v>
      </c>
      <c r="C842" s="67" t="s">
        <v>39</v>
      </c>
      <c r="D842" s="68">
        <v>14445000</v>
      </c>
      <c r="E842" s="2">
        <v>0</v>
      </c>
      <c r="F842" s="12">
        <f t="shared" si="99"/>
        <v>14.445</v>
      </c>
      <c r="G842" s="8">
        <f t="shared" si="100"/>
        <v>10</v>
      </c>
      <c r="H842" s="8">
        <f t="shared" si="101"/>
        <v>2016</v>
      </c>
      <c r="I842" s="3" t="s">
        <v>16</v>
      </c>
      <c r="J842" s="6" t="str">
        <f t="shared" si="102"/>
        <v>6429</v>
      </c>
      <c r="K842" s="6" t="str">
        <f t="shared" si="103"/>
        <v>642</v>
      </c>
      <c r="L842" s="6" t="s">
        <v>206</v>
      </c>
      <c r="M842" s="4" t="str">
        <f>+VLOOKUP(J842,data1!$A$2:$C$19,2,0)</f>
        <v>Chi Phí dịch vụ mua ngoài</v>
      </c>
      <c r="N842" s="6" t="s">
        <v>210</v>
      </c>
      <c r="O842" s="8" t="s">
        <v>216</v>
      </c>
      <c r="P842" s="6" t="b">
        <f t="shared" si="104"/>
        <v>1</v>
      </c>
      <c r="Q842" s="1">
        <v>4</v>
      </c>
      <c r="R842" s="4" t="str">
        <f>+VLOOKUP(M842,data1!$B$2:$C$19,2,0)</f>
        <v>CP09</v>
      </c>
      <c r="S842" s="8" t="s">
        <v>207</v>
      </c>
    </row>
    <row r="843" spans="1:19" x14ac:dyDescent="0.25">
      <c r="A843" s="66">
        <v>42674</v>
      </c>
      <c r="B843" s="67" t="s">
        <v>15</v>
      </c>
      <c r="C843" s="67" t="s">
        <v>31</v>
      </c>
      <c r="D843" s="68">
        <v>10925775</v>
      </c>
      <c r="E843" s="2">
        <v>0</v>
      </c>
      <c r="F843" s="12">
        <f t="shared" si="99"/>
        <v>10.925775</v>
      </c>
      <c r="G843" s="8">
        <f t="shared" si="100"/>
        <v>10</v>
      </c>
      <c r="H843" s="8">
        <f t="shared" si="101"/>
        <v>2016</v>
      </c>
      <c r="I843" s="3" t="s">
        <v>15</v>
      </c>
      <c r="J843" s="6" t="str">
        <f t="shared" si="102"/>
        <v>6428</v>
      </c>
      <c r="K843" s="6" t="str">
        <f t="shared" si="103"/>
        <v>642</v>
      </c>
      <c r="L843" s="6" t="s">
        <v>206</v>
      </c>
      <c r="M843" s="4" t="str">
        <f>+VLOOKUP(J843,data1!$A$2:$C$19,2,0)</f>
        <v>Công tác phí và tiếp khách</v>
      </c>
      <c r="N843" s="6" t="s">
        <v>210</v>
      </c>
      <c r="O843" s="8" t="s">
        <v>216</v>
      </c>
      <c r="P843" s="6" t="b">
        <f t="shared" si="104"/>
        <v>1</v>
      </c>
      <c r="Q843" s="1">
        <v>4</v>
      </c>
      <c r="R843" s="4" t="str">
        <f>+VLOOKUP(M843,data1!$B$2:$C$19,2,0)</f>
        <v>CP11</v>
      </c>
      <c r="S843" s="8" t="s">
        <v>207</v>
      </c>
    </row>
    <row r="844" spans="1:19" ht="30" x14ac:dyDescent="0.25">
      <c r="A844" s="66">
        <v>42674</v>
      </c>
      <c r="B844" s="67" t="s">
        <v>14</v>
      </c>
      <c r="C844" s="67" t="s">
        <v>31</v>
      </c>
      <c r="D844" s="68">
        <v>9729000</v>
      </c>
      <c r="E844" s="2">
        <v>0</v>
      </c>
      <c r="F844" s="12">
        <f t="shared" si="99"/>
        <v>9.7289999999999992</v>
      </c>
      <c r="G844" s="8">
        <f t="shared" si="100"/>
        <v>10</v>
      </c>
      <c r="H844" s="8">
        <f t="shared" si="101"/>
        <v>2016</v>
      </c>
      <c r="I844" s="3" t="s">
        <v>14</v>
      </c>
      <c r="J844" s="6" t="str">
        <f t="shared" si="102"/>
        <v>6426</v>
      </c>
      <c r="K844" s="6" t="str">
        <f t="shared" si="103"/>
        <v>642</v>
      </c>
      <c r="L844" s="6" t="s">
        <v>206</v>
      </c>
      <c r="M844" s="4" t="str">
        <f>+VLOOKUP(J844,data1!$A$2:$C$19,2,0)</f>
        <v>Chi phí điện, nước, điện thoại, Internet...</v>
      </c>
      <c r="N844" s="6" t="s">
        <v>210</v>
      </c>
      <c r="O844" s="8" t="s">
        <v>216</v>
      </c>
      <c r="P844" s="6" t="b">
        <f t="shared" si="104"/>
        <v>1</v>
      </c>
      <c r="Q844" s="1">
        <v>4</v>
      </c>
      <c r="R844" s="4" t="str">
        <f>+VLOOKUP(M844,data1!$B$2:$C$19,2,0)</f>
        <v>CP06</v>
      </c>
      <c r="S844" s="8" t="s">
        <v>207</v>
      </c>
    </row>
    <row r="845" spans="1:19" x14ac:dyDescent="0.25">
      <c r="A845" s="66">
        <v>42674</v>
      </c>
      <c r="B845" s="67" t="s">
        <v>9</v>
      </c>
      <c r="C845" s="67" t="s">
        <v>33</v>
      </c>
      <c r="D845" s="68">
        <v>8426250</v>
      </c>
      <c r="E845" s="2">
        <v>0</v>
      </c>
      <c r="F845" s="12">
        <f t="shared" si="99"/>
        <v>8.4262499999999996</v>
      </c>
      <c r="G845" s="8">
        <f t="shared" si="100"/>
        <v>10</v>
      </c>
      <c r="H845" s="8">
        <f t="shared" si="101"/>
        <v>2016</v>
      </c>
      <c r="I845" s="3" t="s">
        <v>9</v>
      </c>
      <c r="J845" s="6" t="str">
        <f t="shared" si="102"/>
        <v>6428</v>
      </c>
      <c r="K845" s="6" t="str">
        <f t="shared" si="103"/>
        <v>642</v>
      </c>
      <c r="L845" s="6" t="s">
        <v>207</v>
      </c>
      <c r="M845" s="4" t="str">
        <f>+VLOOKUP(J845,data1!$A$2:$C$19,2,0)</f>
        <v>Công tác phí và tiếp khách</v>
      </c>
      <c r="N845" s="6" t="s">
        <v>87</v>
      </c>
      <c r="O845" s="8" t="s">
        <v>216</v>
      </c>
      <c r="P845" s="6" t="b">
        <f t="shared" si="104"/>
        <v>1</v>
      </c>
      <c r="Q845" s="1">
        <v>4</v>
      </c>
      <c r="R845" s="4" t="str">
        <f>+VLOOKUP(M845,data1!$B$2:$C$19,2,0)</f>
        <v>CP11</v>
      </c>
      <c r="S845" s="8" t="s">
        <v>207</v>
      </c>
    </row>
    <row r="846" spans="1:19" x14ac:dyDescent="0.25">
      <c r="A846" s="66">
        <v>42674</v>
      </c>
      <c r="B846" s="67" t="s">
        <v>16</v>
      </c>
      <c r="C846" s="67" t="s">
        <v>38</v>
      </c>
      <c r="D846" s="68">
        <v>7798617</v>
      </c>
      <c r="E846" s="2">
        <v>0</v>
      </c>
      <c r="F846" s="12">
        <f t="shared" si="99"/>
        <v>7.7986170000000001</v>
      </c>
      <c r="G846" s="8">
        <f t="shared" si="100"/>
        <v>10</v>
      </c>
      <c r="H846" s="8">
        <f t="shared" si="101"/>
        <v>2016</v>
      </c>
      <c r="I846" s="3" t="s">
        <v>16</v>
      </c>
      <c r="J846" s="6" t="str">
        <f t="shared" si="102"/>
        <v>6429</v>
      </c>
      <c r="K846" s="6" t="str">
        <f t="shared" si="103"/>
        <v>642</v>
      </c>
      <c r="L846" s="6" t="s">
        <v>206</v>
      </c>
      <c r="M846" s="4" t="str">
        <f>+VLOOKUP(J846,data1!$A$2:$C$19,2,0)</f>
        <v>Chi Phí dịch vụ mua ngoài</v>
      </c>
      <c r="N846" s="6" t="s">
        <v>210</v>
      </c>
      <c r="O846" s="8" t="s">
        <v>216</v>
      </c>
      <c r="P846" s="6" t="b">
        <f t="shared" si="104"/>
        <v>1</v>
      </c>
      <c r="Q846" s="1">
        <v>4</v>
      </c>
      <c r="R846" s="4" t="str">
        <f>+VLOOKUP(M846,data1!$B$2:$C$19,2,0)</f>
        <v>CP09</v>
      </c>
      <c r="S846" s="8" t="s">
        <v>207</v>
      </c>
    </row>
    <row r="847" spans="1:19" x14ac:dyDescent="0.25">
      <c r="A847" s="66">
        <v>42674</v>
      </c>
      <c r="B847" s="67" t="s">
        <v>188</v>
      </c>
      <c r="C847" s="67" t="s">
        <v>33</v>
      </c>
      <c r="D847" s="68">
        <v>7357500</v>
      </c>
      <c r="E847" s="2">
        <v>0</v>
      </c>
      <c r="F847" s="12">
        <f t="shared" si="99"/>
        <v>7.3574999999999999</v>
      </c>
      <c r="G847" s="8">
        <f t="shared" si="100"/>
        <v>10</v>
      </c>
      <c r="H847" s="8">
        <f t="shared" si="101"/>
        <v>2016</v>
      </c>
      <c r="I847" s="3" t="s">
        <v>188</v>
      </c>
      <c r="J847" s="6" t="str">
        <f t="shared" si="102"/>
        <v>6429</v>
      </c>
      <c r="K847" s="6" t="str">
        <f t="shared" si="103"/>
        <v>642</v>
      </c>
      <c r="L847" s="6" t="s">
        <v>208</v>
      </c>
      <c r="M847" s="4" t="str">
        <f>+VLOOKUP(J847,data1!$A$2:$C$19,2,0)</f>
        <v>Chi Phí dịch vụ mua ngoài</v>
      </c>
      <c r="N847" s="6" t="s">
        <v>211</v>
      </c>
      <c r="O847" s="8" t="s">
        <v>216</v>
      </c>
      <c r="P847" s="6" t="b">
        <f t="shared" si="104"/>
        <v>1</v>
      </c>
      <c r="Q847" s="1">
        <v>4</v>
      </c>
      <c r="R847" s="4" t="str">
        <f>+VLOOKUP(M847,data1!$B$2:$C$19,2,0)</f>
        <v>CP09</v>
      </c>
      <c r="S847" s="8" t="s">
        <v>207</v>
      </c>
    </row>
    <row r="848" spans="1:19" x14ac:dyDescent="0.25">
      <c r="A848" s="66">
        <v>42674</v>
      </c>
      <c r="B848" s="67" t="s">
        <v>185</v>
      </c>
      <c r="C848" s="67" t="s">
        <v>31</v>
      </c>
      <c r="D848" s="68">
        <v>6300000</v>
      </c>
      <c r="E848" s="2">
        <v>0</v>
      </c>
      <c r="F848" s="12">
        <f t="shared" si="99"/>
        <v>6.3</v>
      </c>
      <c r="G848" s="8">
        <f t="shared" si="100"/>
        <v>10</v>
      </c>
      <c r="H848" s="8">
        <f t="shared" si="101"/>
        <v>2016</v>
      </c>
      <c r="I848" s="3" t="s">
        <v>185</v>
      </c>
      <c r="J848" s="6" t="str">
        <f t="shared" si="102"/>
        <v>6423</v>
      </c>
      <c r="K848" s="6" t="str">
        <f t="shared" si="103"/>
        <v>642</v>
      </c>
      <c r="L848" s="6" t="s">
        <v>206</v>
      </c>
      <c r="M848" s="4" t="str">
        <f>+VLOOKUP(J848,data1!$A$2:$C$19,2,0)</f>
        <v>Chi phí công cụ, dụng cụ</v>
      </c>
      <c r="N848" s="6" t="s">
        <v>210</v>
      </c>
      <c r="O848" s="8" t="s">
        <v>216</v>
      </c>
      <c r="P848" s="6" t="b">
        <f t="shared" si="104"/>
        <v>1</v>
      </c>
      <c r="Q848" s="1">
        <v>4</v>
      </c>
      <c r="R848" s="4" t="str">
        <f>+VLOOKUP(M848,data1!$B$2:$C$19,2,0)</f>
        <v>CP03</v>
      </c>
      <c r="S848" s="8" t="s">
        <v>207</v>
      </c>
    </row>
    <row r="849" spans="1:19" x14ac:dyDescent="0.25">
      <c r="A849" s="66">
        <v>42674</v>
      </c>
      <c r="B849" s="67" t="s">
        <v>5</v>
      </c>
      <c r="C849" s="67" t="s">
        <v>58</v>
      </c>
      <c r="D849" s="68">
        <v>5592451.5</v>
      </c>
      <c r="E849" s="2">
        <v>0</v>
      </c>
      <c r="F849" s="12">
        <f t="shared" si="99"/>
        <v>5.5924515000000001</v>
      </c>
      <c r="G849" s="8">
        <f t="shared" si="100"/>
        <v>10</v>
      </c>
      <c r="H849" s="8">
        <f t="shared" si="101"/>
        <v>2016</v>
      </c>
      <c r="I849" s="3" t="s">
        <v>5</v>
      </c>
      <c r="J849" s="6" t="str">
        <f t="shared" si="102"/>
        <v>6422</v>
      </c>
      <c r="K849" s="6" t="str">
        <f t="shared" si="103"/>
        <v>642</v>
      </c>
      <c r="L849" s="6" t="s">
        <v>207</v>
      </c>
      <c r="M849" s="4" t="str">
        <f>+VLOOKUP(J849,data1!$A$2:$C$19,2,0)</f>
        <v>Chi phí kiểm định hàng hóa</v>
      </c>
      <c r="N849" s="6" t="s">
        <v>87</v>
      </c>
      <c r="O849" s="8" t="s">
        <v>216</v>
      </c>
      <c r="P849" s="6" t="b">
        <f t="shared" si="104"/>
        <v>1</v>
      </c>
      <c r="Q849" s="1">
        <v>4</v>
      </c>
      <c r="R849" s="4" t="str">
        <f>+VLOOKUP(M849,data1!$B$2:$C$19,2,0)</f>
        <v>CP10</v>
      </c>
      <c r="S849" s="8" t="s">
        <v>207</v>
      </c>
    </row>
    <row r="850" spans="1:19" x14ac:dyDescent="0.25">
      <c r="A850" s="66">
        <v>42674</v>
      </c>
      <c r="B850" s="67" t="s">
        <v>4</v>
      </c>
      <c r="C850" s="67" t="s">
        <v>78</v>
      </c>
      <c r="D850" s="68">
        <v>5561325</v>
      </c>
      <c r="E850" s="2">
        <v>0</v>
      </c>
      <c r="F850" s="12">
        <f t="shared" si="99"/>
        <v>5.5613250000000001</v>
      </c>
      <c r="G850" s="8">
        <f t="shared" si="100"/>
        <v>10</v>
      </c>
      <c r="H850" s="8">
        <f t="shared" si="101"/>
        <v>2016</v>
      </c>
      <c r="I850" s="3" t="s">
        <v>4</v>
      </c>
      <c r="J850" s="6" t="str">
        <f t="shared" si="102"/>
        <v>6421</v>
      </c>
      <c r="K850" s="6" t="str">
        <f t="shared" si="103"/>
        <v>642</v>
      </c>
      <c r="L850" s="6" t="s">
        <v>207</v>
      </c>
      <c r="M850" s="4" t="str">
        <f>+VLOOKUP(J850,data1!$A$2:$C$19,2,0)</f>
        <v>Lương và thưởng</v>
      </c>
      <c r="N850" s="6" t="s">
        <v>87</v>
      </c>
      <c r="O850" s="8" t="s">
        <v>216</v>
      </c>
      <c r="P850" s="6" t="b">
        <f t="shared" si="104"/>
        <v>1</v>
      </c>
      <c r="Q850" s="1">
        <v>4</v>
      </c>
      <c r="R850" s="4" t="str">
        <f>+VLOOKUP(M850,data1!$B$2:$C$19,2,0)</f>
        <v>CP01</v>
      </c>
      <c r="S850" s="8" t="s">
        <v>207</v>
      </c>
    </row>
    <row r="851" spans="1:19" x14ac:dyDescent="0.25">
      <c r="A851" s="66">
        <v>42674</v>
      </c>
      <c r="B851" s="67" t="s">
        <v>9</v>
      </c>
      <c r="C851" s="67" t="s">
        <v>34</v>
      </c>
      <c r="D851" s="68">
        <v>5251275</v>
      </c>
      <c r="E851" s="2">
        <v>0</v>
      </c>
      <c r="F851" s="12">
        <f t="shared" si="99"/>
        <v>5.2512749999999997</v>
      </c>
      <c r="G851" s="8">
        <f t="shared" si="100"/>
        <v>10</v>
      </c>
      <c r="H851" s="8">
        <f t="shared" si="101"/>
        <v>2016</v>
      </c>
      <c r="I851" s="3" t="s">
        <v>9</v>
      </c>
      <c r="J851" s="6" t="str">
        <f t="shared" si="102"/>
        <v>6428</v>
      </c>
      <c r="K851" s="6" t="str">
        <f t="shared" si="103"/>
        <v>642</v>
      </c>
      <c r="L851" s="6" t="s">
        <v>207</v>
      </c>
      <c r="M851" s="4" t="str">
        <f>+VLOOKUP(J851,data1!$A$2:$C$19,2,0)</f>
        <v>Công tác phí và tiếp khách</v>
      </c>
      <c r="N851" s="6" t="s">
        <v>87</v>
      </c>
      <c r="O851" s="8" t="s">
        <v>216</v>
      </c>
      <c r="P851" s="6" t="b">
        <f t="shared" si="104"/>
        <v>1</v>
      </c>
      <c r="Q851" s="1">
        <v>4</v>
      </c>
      <c r="R851" s="4" t="str">
        <f>+VLOOKUP(M851,data1!$B$2:$C$19,2,0)</f>
        <v>CP11</v>
      </c>
      <c r="S851" s="8" t="s">
        <v>207</v>
      </c>
    </row>
    <row r="852" spans="1:19" x14ac:dyDescent="0.25">
      <c r="A852" s="66">
        <v>42674</v>
      </c>
      <c r="B852" s="67" t="s">
        <v>192</v>
      </c>
      <c r="C852" s="67" t="s">
        <v>38</v>
      </c>
      <c r="D852" s="68">
        <v>5159625.75</v>
      </c>
      <c r="E852" s="2">
        <v>0</v>
      </c>
      <c r="F852" s="12">
        <f t="shared" si="99"/>
        <v>5.15962575</v>
      </c>
      <c r="G852" s="8">
        <f t="shared" si="100"/>
        <v>10</v>
      </c>
      <c r="H852" s="8">
        <f t="shared" si="101"/>
        <v>2016</v>
      </c>
      <c r="I852" s="3" t="s">
        <v>192</v>
      </c>
      <c r="J852" s="6" t="str">
        <f t="shared" si="102"/>
        <v>6423</v>
      </c>
      <c r="K852" s="6" t="str">
        <f t="shared" si="103"/>
        <v>642</v>
      </c>
      <c r="L852" s="6" t="s">
        <v>209</v>
      </c>
      <c r="M852" s="4" t="str">
        <f>+VLOOKUP(J852,data1!$A$2:$C$19,2,0)</f>
        <v>Chi phí công cụ, dụng cụ</v>
      </c>
      <c r="N852" s="6" t="s">
        <v>212</v>
      </c>
      <c r="O852" s="8" t="s">
        <v>216</v>
      </c>
      <c r="P852" s="6" t="b">
        <f t="shared" si="104"/>
        <v>1</v>
      </c>
      <c r="Q852" s="1">
        <v>4</v>
      </c>
      <c r="R852" s="4" t="str">
        <f>+VLOOKUP(M852,data1!$B$2:$C$19,2,0)</f>
        <v>CP03</v>
      </c>
      <c r="S852" s="8" t="s">
        <v>207</v>
      </c>
    </row>
    <row r="853" spans="1:19" ht="30" x14ac:dyDescent="0.25">
      <c r="A853" s="66">
        <v>42674</v>
      </c>
      <c r="B853" s="67" t="s">
        <v>8</v>
      </c>
      <c r="C853" s="67" t="s">
        <v>33</v>
      </c>
      <c r="D853" s="68">
        <v>4653000</v>
      </c>
      <c r="E853" s="2">
        <v>0</v>
      </c>
      <c r="F853" s="12">
        <f t="shared" si="99"/>
        <v>4.6529999999999996</v>
      </c>
      <c r="G853" s="8">
        <f t="shared" si="100"/>
        <v>10</v>
      </c>
      <c r="H853" s="8">
        <f t="shared" si="101"/>
        <v>2016</v>
      </c>
      <c r="I853" s="3" t="s">
        <v>8</v>
      </c>
      <c r="J853" s="6" t="str">
        <f t="shared" si="102"/>
        <v>6426</v>
      </c>
      <c r="K853" s="6" t="str">
        <f t="shared" si="103"/>
        <v>642</v>
      </c>
      <c r="L853" s="6" t="s">
        <v>207</v>
      </c>
      <c r="M853" s="4" t="str">
        <f>+VLOOKUP(J853,data1!$A$2:$C$19,2,0)</f>
        <v>Chi phí điện, nước, điện thoại, Internet...</v>
      </c>
      <c r="N853" s="6" t="s">
        <v>87</v>
      </c>
      <c r="O853" s="8" t="s">
        <v>216</v>
      </c>
      <c r="P853" s="6" t="b">
        <f t="shared" si="104"/>
        <v>1</v>
      </c>
      <c r="Q853" s="1">
        <v>4</v>
      </c>
      <c r="R853" s="4" t="str">
        <f>+VLOOKUP(M853,data1!$B$2:$C$19,2,0)</f>
        <v>CP06</v>
      </c>
      <c r="S853" s="8" t="s">
        <v>207</v>
      </c>
    </row>
    <row r="854" spans="1:19" x14ac:dyDescent="0.25">
      <c r="A854" s="66">
        <v>42674</v>
      </c>
      <c r="B854" s="67" t="s">
        <v>6</v>
      </c>
      <c r="C854" s="67" t="s">
        <v>52</v>
      </c>
      <c r="D854" s="68">
        <v>4025250</v>
      </c>
      <c r="E854" s="2">
        <v>0</v>
      </c>
      <c r="F854" s="12">
        <f t="shared" si="99"/>
        <v>4.0252499999999998</v>
      </c>
      <c r="G854" s="8">
        <f t="shared" si="100"/>
        <v>10</v>
      </c>
      <c r="H854" s="8">
        <f t="shared" si="101"/>
        <v>2016</v>
      </c>
      <c r="I854" s="3" t="s">
        <v>6</v>
      </c>
      <c r="J854" s="6" t="str">
        <f t="shared" si="102"/>
        <v>6423</v>
      </c>
      <c r="K854" s="6" t="str">
        <f t="shared" si="103"/>
        <v>642</v>
      </c>
      <c r="L854" s="6" t="s">
        <v>207</v>
      </c>
      <c r="M854" s="4" t="str">
        <f>+VLOOKUP(J854,data1!$A$2:$C$19,2,0)</f>
        <v>Chi phí công cụ, dụng cụ</v>
      </c>
      <c r="N854" s="6" t="s">
        <v>87</v>
      </c>
      <c r="O854" s="8" t="s">
        <v>216</v>
      </c>
      <c r="P854" s="6" t="b">
        <f t="shared" si="104"/>
        <v>1</v>
      </c>
      <c r="Q854" s="1">
        <v>4</v>
      </c>
      <c r="R854" s="4" t="str">
        <f>+VLOOKUP(M854,data1!$B$2:$C$19,2,0)</f>
        <v>CP03</v>
      </c>
      <c r="S854" s="8" t="s">
        <v>207</v>
      </c>
    </row>
    <row r="855" spans="1:19" x14ac:dyDescent="0.25">
      <c r="A855" s="66">
        <v>42674</v>
      </c>
      <c r="B855" s="67" t="s">
        <v>184</v>
      </c>
      <c r="C855" s="67" t="s">
        <v>51</v>
      </c>
      <c r="D855" s="68">
        <v>3830062.5</v>
      </c>
      <c r="E855" s="2">
        <v>0</v>
      </c>
      <c r="F855" s="12">
        <f t="shared" si="99"/>
        <v>3.8300624999999999</v>
      </c>
      <c r="G855" s="8">
        <f t="shared" si="100"/>
        <v>10</v>
      </c>
      <c r="H855" s="8">
        <f t="shared" si="101"/>
        <v>2016</v>
      </c>
      <c r="I855" s="3" t="s">
        <v>184</v>
      </c>
      <c r="J855" s="6" t="str">
        <f t="shared" si="102"/>
        <v>6423</v>
      </c>
      <c r="K855" s="6" t="str">
        <f t="shared" si="103"/>
        <v>642</v>
      </c>
      <c r="L855" s="6" t="s">
        <v>208</v>
      </c>
      <c r="M855" s="4" t="str">
        <f>+VLOOKUP(J855,data1!$A$2:$C$19,2,0)</f>
        <v>Chi phí công cụ, dụng cụ</v>
      </c>
      <c r="N855" s="6" t="s">
        <v>211</v>
      </c>
      <c r="O855" s="8" t="s">
        <v>216</v>
      </c>
      <c r="P855" s="6" t="b">
        <f t="shared" si="104"/>
        <v>1</v>
      </c>
      <c r="Q855" s="1">
        <v>4</v>
      </c>
      <c r="R855" s="4" t="str">
        <f>+VLOOKUP(M855,data1!$B$2:$C$19,2,0)</f>
        <v>CP03</v>
      </c>
      <c r="S855" s="8" t="s">
        <v>207</v>
      </c>
    </row>
    <row r="856" spans="1:19" x14ac:dyDescent="0.25">
      <c r="A856" s="66">
        <v>42674</v>
      </c>
      <c r="B856" s="67" t="s">
        <v>16</v>
      </c>
      <c r="C856" s="67" t="s">
        <v>85</v>
      </c>
      <c r="D856" s="68">
        <v>1829414.25</v>
      </c>
      <c r="E856" s="2">
        <v>0</v>
      </c>
      <c r="F856" s="12">
        <f t="shared" si="99"/>
        <v>1.8294142499999999</v>
      </c>
      <c r="G856" s="8">
        <f t="shared" si="100"/>
        <v>10</v>
      </c>
      <c r="H856" s="8">
        <f t="shared" si="101"/>
        <v>2016</v>
      </c>
      <c r="I856" s="3" t="s">
        <v>16</v>
      </c>
      <c r="J856" s="6" t="str">
        <f t="shared" si="102"/>
        <v>6429</v>
      </c>
      <c r="K856" s="6" t="str">
        <f t="shared" si="103"/>
        <v>642</v>
      </c>
      <c r="L856" s="6" t="s">
        <v>206</v>
      </c>
      <c r="M856" s="4" t="str">
        <f>+VLOOKUP(J856,data1!$A$2:$C$19,2,0)</f>
        <v>Chi Phí dịch vụ mua ngoài</v>
      </c>
      <c r="N856" s="6" t="s">
        <v>210</v>
      </c>
      <c r="O856" s="8" t="s">
        <v>216</v>
      </c>
      <c r="P856" s="6" t="b">
        <f t="shared" si="104"/>
        <v>1</v>
      </c>
      <c r="Q856" s="1">
        <v>4</v>
      </c>
      <c r="R856" s="4" t="str">
        <f>+VLOOKUP(M856,data1!$B$2:$C$19,2,0)</f>
        <v>CP09</v>
      </c>
      <c r="S856" s="8" t="s">
        <v>207</v>
      </c>
    </row>
    <row r="857" spans="1:19" x14ac:dyDescent="0.25">
      <c r="A857" s="66">
        <v>42674</v>
      </c>
      <c r="B857" s="67" t="s">
        <v>184</v>
      </c>
      <c r="C857" s="67" t="s">
        <v>33</v>
      </c>
      <c r="D857" s="68">
        <v>1617750</v>
      </c>
      <c r="E857" s="2">
        <v>0</v>
      </c>
      <c r="F857" s="12">
        <f t="shared" si="99"/>
        <v>1.61775</v>
      </c>
      <c r="G857" s="8">
        <f t="shared" si="100"/>
        <v>10</v>
      </c>
      <c r="H857" s="8">
        <f t="shared" si="101"/>
        <v>2016</v>
      </c>
      <c r="I857" s="3" t="s">
        <v>184</v>
      </c>
      <c r="J857" s="6" t="str">
        <f t="shared" si="102"/>
        <v>6423</v>
      </c>
      <c r="K857" s="6" t="str">
        <f t="shared" si="103"/>
        <v>642</v>
      </c>
      <c r="L857" s="6" t="s">
        <v>208</v>
      </c>
      <c r="M857" s="4" t="str">
        <f>+VLOOKUP(J857,data1!$A$2:$C$19,2,0)</f>
        <v>Chi phí công cụ, dụng cụ</v>
      </c>
      <c r="N857" s="6" t="s">
        <v>211</v>
      </c>
      <c r="O857" s="8" t="s">
        <v>216</v>
      </c>
      <c r="P857" s="6" t="b">
        <f t="shared" si="104"/>
        <v>1</v>
      </c>
      <c r="Q857" s="1">
        <v>4</v>
      </c>
      <c r="R857" s="4" t="str">
        <f>+VLOOKUP(M857,data1!$B$2:$C$19,2,0)</f>
        <v>CP03</v>
      </c>
      <c r="S857" s="8" t="s">
        <v>207</v>
      </c>
    </row>
    <row r="858" spans="1:19" ht="30" x14ac:dyDescent="0.25">
      <c r="A858" s="66">
        <v>42674</v>
      </c>
      <c r="B858" s="67" t="s">
        <v>14</v>
      </c>
      <c r="C858" s="67" t="s">
        <v>39</v>
      </c>
      <c r="D858" s="68">
        <v>1376925.75</v>
      </c>
      <c r="E858" s="2">
        <v>0</v>
      </c>
      <c r="F858" s="12">
        <f t="shared" si="99"/>
        <v>1.3769257500000001</v>
      </c>
      <c r="G858" s="8">
        <f t="shared" si="100"/>
        <v>10</v>
      </c>
      <c r="H858" s="8">
        <f t="shared" si="101"/>
        <v>2016</v>
      </c>
      <c r="I858" s="3" t="s">
        <v>14</v>
      </c>
      <c r="J858" s="6" t="str">
        <f t="shared" si="102"/>
        <v>6426</v>
      </c>
      <c r="K858" s="6" t="str">
        <f t="shared" si="103"/>
        <v>642</v>
      </c>
      <c r="L858" s="6" t="s">
        <v>206</v>
      </c>
      <c r="M858" s="4" t="str">
        <f>+VLOOKUP(J858,data1!$A$2:$C$19,2,0)</f>
        <v>Chi phí điện, nước, điện thoại, Internet...</v>
      </c>
      <c r="N858" s="6" t="s">
        <v>210</v>
      </c>
      <c r="O858" s="8" t="s">
        <v>216</v>
      </c>
      <c r="P858" s="6" t="b">
        <f t="shared" si="104"/>
        <v>1</v>
      </c>
      <c r="Q858" s="1">
        <v>4</v>
      </c>
      <c r="R858" s="4" t="str">
        <f>+VLOOKUP(M858,data1!$B$2:$C$19,2,0)</f>
        <v>CP06</v>
      </c>
      <c r="S858" s="8" t="s">
        <v>207</v>
      </c>
    </row>
    <row r="859" spans="1:19" x14ac:dyDescent="0.25">
      <c r="A859" s="66">
        <v>42674</v>
      </c>
      <c r="B859" s="67" t="s">
        <v>16</v>
      </c>
      <c r="C859" s="67" t="s">
        <v>60</v>
      </c>
      <c r="D859" s="68">
        <v>376335</v>
      </c>
      <c r="E859" s="2">
        <v>0</v>
      </c>
      <c r="F859" s="12">
        <f t="shared" si="99"/>
        <v>0.37633499999999998</v>
      </c>
      <c r="G859" s="8">
        <f t="shared" si="100"/>
        <v>10</v>
      </c>
      <c r="H859" s="8">
        <f t="shared" si="101"/>
        <v>2016</v>
      </c>
      <c r="I859" s="3" t="s">
        <v>16</v>
      </c>
      <c r="J859" s="6" t="str">
        <f t="shared" si="102"/>
        <v>6429</v>
      </c>
      <c r="K859" s="6" t="str">
        <f t="shared" si="103"/>
        <v>642</v>
      </c>
      <c r="L859" s="6" t="s">
        <v>206</v>
      </c>
      <c r="M859" s="4" t="str">
        <f>+VLOOKUP(J859,data1!$A$2:$C$19,2,0)</f>
        <v>Chi Phí dịch vụ mua ngoài</v>
      </c>
      <c r="N859" s="6" t="s">
        <v>210</v>
      </c>
      <c r="O859" s="8" t="s">
        <v>216</v>
      </c>
      <c r="P859" s="6" t="b">
        <f t="shared" si="104"/>
        <v>1</v>
      </c>
      <c r="Q859" s="1">
        <v>4</v>
      </c>
      <c r="R859" s="4" t="str">
        <f>+VLOOKUP(M859,data1!$B$2:$C$19,2,0)</f>
        <v>CP09</v>
      </c>
      <c r="S859" s="8" t="s">
        <v>207</v>
      </c>
    </row>
    <row r="860" spans="1:19" x14ac:dyDescent="0.25">
      <c r="A860" s="66">
        <v>42674</v>
      </c>
      <c r="B860" s="67" t="s">
        <v>10</v>
      </c>
      <c r="C860" s="67" t="s">
        <v>70</v>
      </c>
      <c r="D860" s="68">
        <v>318037.5</v>
      </c>
      <c r="E860" s="2">
        <v>0</v>
      </c>
      <c r="F860" s="12">
        <f t="shared" si="99"/>
        <v>0.31803749999999997</v>
      </c>
      <c r="G860" s="8">
        <f t="shared" si="100"/>
        <v>10</v>
      </c>
      <c r="H860" s="8">
        <f t="shared" si="101"/>
        <v>2016</v>
      </c>
      <c r="I860" s="3" t="s">
        <v>10</v>
      </c>
      <c r="J860" s="6" t="str">
        <f t="shared" si="102"/>
        <v>6429</v>
      </c>
      <c r="K860" s="6" t="str">
        <f t="shared" si="103"/>
        <v>642</v>
      </c>
      <c r="L860" s="6" t="s">
        <v>207</v>
      </c>
      <c r="M860" s="4" t="str">
        <f>+VLOOKUP(J860,data1!$A$2:$C$19,2,0)</f>
        <v>Chi Phí dịch vụ mua ngoài</v>
      </c>
      <c r="N860" s="6" t="s">
        <v>87</v>
      </c>
      <c r="O860" s="8" t="s">
        <v>216</v>
      </c>
      <c r="P860" s="6" t="b">
        <f t="shared" si="104"/>
        <v>1</v>
      </c>
      <c r="Q860" s="1">
        <v>4</v>
      </c>
      <c r="R860" s="4" t="str">
        <f>+VLOOKUP(M860,data1!$B$2:$C$19,2,0)</f>
        <v>CP09</v>
      </c>
      <c r="S860" s="8" t="s">
        <v>207</v>
      </c>
    </row>
    <row r="861" spans="1:19" x14ac:dyDescent="0.25">
      <c r="A861" s="66">
        <v>42674</v>
      </c>
      <c r="B861" s="67" t="s">
        <v>16</v>
      </c>
      <c r="C861" s="67" t="s">
        <v>30</v>
      </c>
      <c r="D861" s="68">
        <v>297000</v>
      </c>
      <c r="E861" s="2">
        <v>0</v>
      </c>
      <c r="F861" s="12">
        <f t="shared" ref="F861:F924" si="105">D861/1000000</f>
        <v>0.29699999999999999</v>
      </c>
      <c r="G861" s="8">
        <f t="shared" ref="G861:G924" si="106">MONTH(A861)</f>
        <v>10</v>
      </c>
      <c r="H861" s="8">
        <f t="shared" ref="H861:H924" si="107">YEAR(A861)</f>
        <v>2016</v>
      </c>
      <c r="I861" s="3" t="s">
        <v>16</v>
      </c>
      <c r="J861" s="6" t="str">
        <f t="shared" ref="J861:J924" si="108">+LEFT(I861,4)</f>
        <v>6429</v>
      </c>
      <c r="K861" s="6" t="str">
        <f t="shared" ref="K861:K924" si="109">+LEFT(J861,3)</f>
        <v>642</v>
      </c>
      <c r="L861" s="6" t="s">
        <v>206</v>
      </c>
      <c r="M861" s="4" t="str">
        <f>+VLOOKUP(J861,data1!$A$2:$C$19,2,0)</f>
        <v>Chi Phí dịch vụ mua ngoài</v>
      </c>
      <c r="N861" s="6" t="s">
        <v>210</v>
      </c>
      <c r="O861" s="8" t="s">
        <v>216</v>
      </c>
      <c r="P861" s="6" t="b">
        <f t="shared" si="104"/>
        <v>1</v>
      </c>
      <c r="Q861" s="1">
        <v>4</v>
      </c>
      <c r="R861" s="4" t="str">
        <f>+VLOOKUP(M861,data1!$B$2:$C$19,2,0)</f>
        <v>CP09</v>
      </c>
      <c r="S861" s="8" t="s">
        <v>207</v>
      </c>
    </row>
    <row r="862" spans="1:19" x14ac:dyDescent="0.25">
      <c r="A862" s="66">
        <v>42674</v>
      </c>
      <c r="B862" s="67" t="s">
        <v>10</v>
      </c>
      <c r="C862" s="67" t="s">
        <v>69</v>
      </c>
      <c r="D862" s="68">
        <v>148500</v>
      </c>
      <c r="E862" s="2">
        <v>0</v>
      </c>
      <c r="F862" s="12">
        <f t="shared" si="105"/>
        <v>0.14849999999999999</v>
      </c>
      <c r="G862" s="8">
        <f t="shared" si="106"/>
        <v>10</v>
      </c>
      <c r="H862" s="8">
        <f t="shared" si="107"/>
        <v>2016</v>
      </c>
      <c r="I862" s="3" t="s">
        <v>10</v>
      </c>
      <c r="J862" s="6" t="str">
        <f t="shared" si="108"/>
        <v>6429</v>
      </c>
      <c r="K862" s="6" t="str">
        <f t="shared" si="109"/>
        <v>642</v>
      </c>
      <c r="L862" s="6" t="s">
        <v>207</v>
      </c>
      <c r="M862" s="4" t="str">
        <f>+VLOOKUP(J862,data1!$A$2:$C$19,2,0)</f>
        <v>Chi Phí dịch vụ mua ngoài</v>
      </c>
      <c r="N862" s="6" t="s">
        <v>87</v>
      </c>
      <c r="O862" s="8" t="s">
        <v>216</v>
      </c>
      <c r="P862" s="6" t="b">
        <f t="shared" si="104"/>
        <v>1</v>
      </c>
      <c r="Q862" s="1">
        <v>4</v>
      </c>
      <c r="R862" s="4" t="str">
        <f>+VLOOKUP(M862,data1!$B$2:$C$19,2,0)</f>
        <v>CP09</v>
      </c>
      <c r="S862" s="8" t="s">
        <v>207</v>
      </c>
    </row>
    <row r="863" spans="1:19" x14ac:dyDescent="0.25">
      <c r="A863" s="66">
        <v>42674</v>
      </c>
      <c r="B863" s="67" t="s">
        <v>16</v>
      </c>
      <c r="C863" s="67" t="s">
        <v>32</v>
      </c>
      <c r="D863" s="68">
        <v>103950</v>
      </c>
      <c r="E863" s="2">
        <v>0</v>
      </c>
      <c r="F863" s="12">
        <f t="shared" si="105"/>
        <v>0.10395</v>
      </c>
      <c r="G863" s="8">
        <f t="shared" si="106"/>
        <v>10</v>
      </c>
      <c r="H863" s="8">
        <f t="shared" si="107"/>
        <v>2016</v>
      </c>
      <c r="I863" s="3" t="s">
        <v>16</v>
      </c>
      <c r="J863" s="6" t="str">
        <f t="shared" si="108"/>
        <v>6429</v>
      </c>
      <c r="K863" s="6" t="str">
        <f t="shared" si="109"/>
        <v>642</v>
      </c>
      <c r="L863" s="6" t="s">
        <v>206</v>
      </c>
      <c r="M863" s="4" t="str">
        <f>+VLOOKUP(J863,data1!$A$2:$C$19,2,0)</f>
        <v>Chi Phí dịch vụ mua ngoài</v>
      </c>
      <c r="N863" s="6" t="s">
        <v>210</v>
      </c>
      <c r="O863" s="8" t="s">
        <v>216</v>
      </c>
      <c r="P863" s="6" t="b">
        <f t="shared" si="104"/>
        <v>1</v>
      </c>
      <c r="Q863" s="1">
        <v>4</v>
      </c>
      <c r="R863" s="4" t="str">
        <f>+VLOOKUP(M863,data1!$B$2:$C$19,2,0)</f>
        <v>CP09</v>
      </c>
      <c r="S863" s="8" t="s">
        <v>207</v>
      </c>
    </row>
    <row r="864" spans="1:19" x14ac:dyDescent="0.25">
      <c r="A864" s="66">
        <v>42704</v>
      </c>
      <c r="B864" s="67" t="s">
        <v>4</v>
      </c>
      <c r="C864" s="67" t="s">
        <v>71</v>
      </c>
      <c r="D864" s="68">
        <v>410219295.75</v>
      </c>
      <c r="E864" s="2">
        <v>0</v>
      </c>
      <c r="F864" s="12">
        <f t="shared" si="105"/>
        <v>410.21929575000001</v>
      </c>
      <c r="G864" s="8">
        <f t="shared" si="106"/>
        <v>11</v>
      </c>
      <c r="H864" s="8">
        <f t="shared" si="107"/>
        <v>2016</v>
      </c>
      <c r="I864" s="3" t="s">
        <v>4</v>
      </c>
      <c r="J864" s="6" t="str">
        <f t="shared" si="108"/>
        <v>6421</v>
      </c>
      <c r="K864" s="6" t="str">
        <f t="shared" si="109"/>
        <v>642</v>
      </c>
      <c r="L864" s="6" t="s">
        <v>207</v>
      </c>
      <c r="M864" s="4" t="str">
        <f>+VLOOKUP(J864,data1!$A$2:$C$19,2,0)</f>
        <v>Lương và thưởng</v>
      </c>
      <c r="N864" s="6" t="s">
        <v>87</v>
      </c>
      <c r="O864" s="8" t="s">
        <v>216</v>
      </c>
      <c r="P864" s="6" t="b">
        <f t="shared" si="104"/>
        <v>1</v>
      </c>
      <c r="Q864" s="1">
        <v>4</v>
      </c>
      <c r="R864" s="4" t="str">
        <f>+VLOOKUP(M864,data1!$B$2:$C$19,2,0)</f>
        <v>CP01</v>
      </c>
      <c r="S864" s="8" t="s">
        <v>207</v>
      </c>
    </row>
    <row r="865" spans="1:19" x14ac:dyDescent="0.25">
      <c r="A865" s="66">
        <v>42704</v>
      </c>
      <c r="B865" s="67" t="s">
        <v>10</v>
      </c>
      <c r="C865" s="67" t="s">
        <v>33</v>
      </c>
      <c r="D865" s="68">
        <v>341440425</v>
      </c>
      <c r="E865" s="2">
        <v>0</v>
      </c>
      <c r="F865" s="12">
        <f t="shared" si="105"/>
        <v>341.440425</v>
      </c>
      <c r="G865" s="8">
        <f t="shared" si="106"/>
        <v>11</v>
      </c>
      <c r="H865" s="8">
        <f t="shared" si="107"/>
        <v>2016</v>
      </c>
      <c r="I865" s="3" t="s">
        <v>10</v>
      </c>
      <c r="J865" s="6" t="str">
        <f t="shared" si="108"/>
        <v>6429</v>
      </c>
      <c r="K865" s="6" t="str">
        <f t="shared" si="109"/>
        <v>642</v>
      </c>
      <c r="L865" s="6" t="s">
        <v>207</v>
      </c>
      <c r="M865" s="4" t="str">
        <f>+VLOOKUP(J865,data1!$A$2:$C$19,2,0)</f>
        <v>Chi Phí dịch vụ mua ngoài</v>
      </c>
      <c r="N865" s="6" t="s">
        <v>87</v>
      </c>
      <c r="O865" s="8" t="s">
        <v>216</v>
      </c>
      <c r="P865" s="6" t="b">
        <f t="shared" ref="P865:P928" si="110">+EXACT($B865,$I865)</f>
        <v>1</v>
      </c>
      <c r="Q865" s="1">
        <v>4</v>
      </c>
      <c r="R865" s="4" t="str">
        <f>+VLOOKUP(M865,data1!$B$2:$C$19,2,0)</f>
        <v>CP09</v>
      </c>
      <c r="S865" s="8" t="s">
        <v>207</v>
      </c>
    </row>
    <row r="866" spans="1:19" x14ac:dyDescent="0.25">
      <c r="A866" s="66">
        <v>42704</v>
      </c>
      <c r="B866" s="67" t="s">
        <v>12</v>
      </c>
      <c r="C866" s="67" t="s">
        <v>74</v>
      </c>
      <c r="D866" s="68">
        <v>275710086</v>
      </c>
      <c r="E866" s="2">
        <v>0</v>
      </c>
      <c r="F866" s="12">
        <f t="shared" si="105"/>
        <v>275.71008599999999</v>
      </c>
      <c r="G866" s="8">
        <f t="shared" si="106"/>
        <v>11</v>
      </c>
      <c r="H866" s="8">
        <f t="shared" si="107"/>
        <v>2016</v>
      </c>
      <c r="I866" s="3" t="s">
        <v>12</v>
      </c>
      <c r="J866" s="6" t="str">
        <f t="shared" si="108"/>
        <v>6421</v>
      </c>
      <c r="K866" s="6" t="str">
        <f t="shared" si="109"/>
        <v>642</v>
      </c>
      <c r="L866" s="6" t="s">
        <v>206</v>
      </c>
      <c r="M866" s="4" t="str">
        <f>+VLOOKUP(J866,data1!$A$2:$C$19,2,0)</f>
        <v>Lương và thưởng</v>
      </c>
      <c r="N866" s="6" t="s">
        <v>210</v>
      </c>
      <c r="O866" s="8" t="s">
        <v>216</v>
      </c>
      <c r="P866" s="6" t="b">
        <f t="shared" si="110"/>
        <v>1</v>
      </c>
      <c r="Q866" s="1">
        <v>4</v>
      </c>
      <c r="R866" s="4" t="str">
        <f>+VLOOKUP(M866,data1!$B$2:$C$19,2,0)</f>
        <v>CP01</v>
      </c>
      <c r="S866" s="8" t="s">
        <v>207</v>
      </c>
    </row>
    <row r="867" spans="1:19" x14ac:dyDescent="0.25">
      <c r="A867" s="66">
        <v>42704</v>
      </c>
      <c r="B867" s="67" t="s">
        <v>22</v>
      </c>
      <c r="C867" s="67" t="s">
        <v>38</v>
      </c>
      <c r="D867" s="68">
        <v>90517500</v>
      </c>
      <c r="E867" s="2">
        <v>0</v>
      </c>
      <c r="F867" s="12">
        <f t="shared" si="105"/>
        <v>90.517499999999998</v>
      </c>
      <c r="G867" s="8">
        <f t="shared" si="106"/>
        <v>11</v>
      </c>
      <c r="H867" s="8">
        <f t="shared" si="107"/>
        <v>2016</v>
      </c>
      <c r="I867" s="3" t="s">
        <v>22</v>
      </c>
      <c r="J867" s="6" t="str">
        <f t="shared" si="108"/>
        <v>6427</v>
      </c>
      <c r="K867" s="6" t="str">
        <f t="shared" si="109"/>
        <v>642</v>
      </c>
      <c r="L867" s="6" t="s">
        <v>206</v>
      </c>
      <c r="M867" s="4" t="str">
        <f>+VLOOKUP(J867,data1!$A$2:$C$19,2,0)</f>
        <v>Chi phí thuê cửa hàng, văn phòng</v>
      </c>
      <c r="N867" s="6" t="s">
        <v>210</v>
      </c>
      <c r="O867" s="8" t="s">
        <v>216</v>
      </c>
      <c r="P867" s="6" t="b">
        <f t="shared" si="110"/>
        <v>1</v>
      </c>
      <c r="Q867" s="1">
        <v>4</v>
      </c>
      <c r="R867" s="4" t="str">
        <f>+VLOOKUP(M867,data1!$B$2:$C$19,2,0)</f>
        <v>CP07</v>
      </c>
      <c r="S867" s="8" t="s">
        <v>207</v>
      </c>
    </row>
    <row r="868" spans="1:19" x14ac:dyDescent="0.25">
      <c r="A868" s="66">
        <v>42704</v>
      </c>
      <c r="B868" s="67" t="s">
        <v>193</v>
      </c>
      <c r="C868" s="67" t="s">
        <v>39</v>
      </c>
      <c r="D868" s="68">
        <v>88694887.5</v>
      </c>
      <c r="E868" s="2">
        <v>0</v>
      </c>
      <c r="F868" s="12">
        <f t="shared" si="105"/>
        <v>88.694887499999993</v>
      </c>
      <c r="G868" s="8">
        <f t="shared" si="106"/>
        <v>11</v>
      </c>
      <c r="H868" s="8">
        <f t="shared" si="107"/>
        <v>2016</v>
      </c>
      <c r="I868" s="3" t="s">
        <v>193</v>
      </c>
      <c r="J868" s="6" t="str">
        <f t="shared" si="108"/>
        <v>6429</v>
      </c>
      <c r="K868" s="6" t="str">
        <f t="shared" si="109"/>
        <v>642</v>
      </c>
      <c r="L868" s="6" t="s">
        <v>209</v>
      </c>
      <c r="M868" s="4" t="str">
        <f>+VLOOKUP(J868,data1!$A$2:$C$19,2,0)</f>
        <v>Chi Phí dịch vụ mua ngoài</v>
      </c>
      <c r="N868" s="6" t="s">
        <v>212</v>
      </c>
      <c r="O868" s="8" t="s">
        <v>216</v>
      </c>
      <c r="P868" s="6" t="b">
        <f t="shared" si="110"/>
        <v>1</v>
      </c>
      <c r="Q868" s="1">
        <v>4</v>
      </c>
      <c r="R868" s="4" t="str">
        <f>+VLOOKUP(M868,data1!$B$2:$C$19,2,0)</f>
        <v>CP09</v>
      </c>
      <c r="S868" s="8" t="s">
        <v>207</v>
      </c>
    </row>
    <row r="869" spans="1:19" x14ac:dyDescent="0.25">
      <c r="A869" s="66">
        <v>42704</v>
      </c>
      <c r="B869" s="67" t="s">
        <v>84</v>
      </c>
      <c r="C869" s="67" t="s">
        <v>43</v>
      </c>
      <c r="D869" s="68">
        <v>80787375</v>
      </c>
      <c r="E869" s="2">
        <v>0</v>
      </c>
      <c r="F869" s="12">
        <f t="shared" si="105"/>
        <v>80.787374999999997</v>
      </c>
      <c r="G869" s="8">
        <f t="shared" si="106"/>
        <v>11</v>
      </c>
      <c r="H869" s="8">
        <f t="shared" si="107"/>
        <v>2016</v>
      </c>
      <c r="I869" s="3" t="s">
        <v>84</v>
      </c>
      <c r="J869" s="6" t="str">
        <f t="shared" si="108"/>
        <v>6427</v>
      </c>
      <c r="K869" s="6" t="str">
        <f t="shared" si="109"/>
        <v>642</v>
      </c>
      <c r="L869" s="6" t="s">
        <v>207</v>
      </c>
      <c r="M869" s="4" t="str">
        <f>+VLOOKUP(J869,data1!$A$2:$C$19,2,0)</f>
        <v>Chi phí thuê cửa hàng, văn phòng</v>
      </c>
      <c r="N869" s="6" t="s">
        <v>87</v>
      </c>
      <c r="O869" s="8" t="s">
        <v>216</v>
      </c>
      <c r="P869" s="6" t="b">
        <f t="shared" si="110"/>
        <v>1</v>
      </c>
      <c r="Q869" s="1">
        <v>4</v>
      </c>
      <c r="R869" s="4" t="str">
        <f>+VLOOKUP(M869,data1!$B$2:$C$19,2,0)</f>
        <v>CP07</v>
      </c>
      <c r="S869" s="8" t="s">
        <v>207</v>
      </c>
    </row>
    <row r="870" spans="1:19" x14ac:dyDescent="0.25">
      <c r="A870" s="66">
        <v>42704</v>
      </c>
      <c r="B870" s="67" t="s">
        <v>6</v>
      </c>
      <c r="C870" s="67" t="s">
        <v>51</v>
      </c>
      <c r="D870" s="68">
        <v>74566649.25</v>
      </c>
      <c r="E870" s="2">
        <v>0</v>
      </c>
      <c r="F870" s="12">
        <f t="shared" si="105"/>
        <v>74.566649249999998</v>
      </c>
      <c r="G870" s="8">
        <f t="shared" si="106"/>
        <v>11</v>
      </c>
      <c r="H870" s="8">
        <f t="shared" si="107"/>
        <v>2016</v>
      </c>
      <c r="I870" s="3" t="s">
        <v>6</v>
      </c>
      <c r="J870" s="6" t="str">
        <f t="shared" si="108"/>
        <v>6423</v>
      </c>
      <c r="K870" s="6" t="str">
        <f t="shared" si="109"/>
        <v>642</v>
      </c>
      <c r="L870" s="6" t="s">
        <v>207</v>
      </c>
      <c r="M870" s="4" t="str">
        <f>+VLOOKUP(J870,data1!$A$2:$C$19,2,0)</f>
        <v>Chi phí công cụ, dụng cụ</v>
      </c>
      <c r="N870" s="6" t="s">
        <v>87</v>
      </c>
      <c r="O870" s="8" t="s">
        <v>216</v>
      </c>
      <c r="P870" s="6" t="b">
        <f t="shared" si="110"/>
        <v>1</v>
      </c>
      <c r="Q870" s="1">
        <v>4</v>
      </c>
      <c r="R870" s="4" t="str">
        <f>+VLOOKUP(M870,data1!$B$2:$C$19,2,0)</f>
        <v>CP03</v>
      </c>
      <c r="S870" s="8" t="s">
        <v>207</v>
      </c>
    </row>
    <row r="871" spans="1:19" x14ac:dyDescent="0.25">
      <c r="A871" s="66">
        <v>42704</v>
      </c>
      <c r="B871" s="67" t="s">
        <v>185</v>
      </c>
      <c r="C871" s="67" t="s">
        <v>37</v>
      </c>
      <c r="D871" s="68">
        <v>71193172.5</v>
      </c>
      <c r="E871" s="2">
        <v>0</v>
      </c>
      <c r="F871" s="12">
        <f t="shared" si="105"/>
        <v>71.193172500000003</v>
      </c>
      <c r="G871" s="8">
        <f t="shared" si="106"/>
        <v>11</v>
      </c>
      <c r="H871" s="8">
        <f t="shared" si="107"/>
        <v>2016</v>
      </c>
      <c r="I871" s="3" t="s">
        <v>185</v>
      </c>
      <c r="J871" s="6" t="str">
        <f t="shared" si="108"/>
        <v>6423</v>
      </c>
      <c r="K871" s="6" t="str">
        <f t="shared" si="109"/>
        <v>642</v>
      </c>
      <c r="L871" s="6" t="s">
        <v>206</v>
      </c>
      <c r="M871" s="4" t="str">
        <f>+VLOOKUP(J871,data1!$A$2:$C$19,2,0)</f>
        <v>Chi phí công cụ, dụng cụ</v>
      </c>
      <c r="N871" s="6" t="s">
        <v>210</v>
      </c>
      <c r="O871" s="8" t="s">
        <v>216</v>
      </c>
      <c r="P871" s="6" t="b">
        <f t="shared" si="110"/>
        <v>1</v>
      </c>
      <c r="Q871" s="1">
        <v>4</v>
      </c>
      <c r="R871" s="4" t="str">
        <f>+VLOOKUP(M871,data1!$B$2:$C$19,2,0)</f>
        <v>CP03</v>
      </c>
      <c r="S871" s="8" t="s">
        <v>207</v>
      </c>
    </row>
    <row r="872" spans="1:19" x14ac:dyDescent="0.25">
      <c r="A872" s="66">
        <v>42704</v>
      </c>
      <c r="B872" s="67" t="s">
        <v>186</v>
      </c>
      <c r="C872" s="67" t="s">
        <v>33</v>
      </c>
      <c r="D872" s="68">
        <v>56099250</v>
      </c>
      <c r="E872" s="2">
        <v>0</v>
      </c>
      <c r="F872" s="12">
        <f t="shared" si="105"/>
        <v>56.099249999999998</v>
      </c>
      <c r="G872" s="8">
        <f t="shared" si="106"/>
        <v>11</v>
      </c>
      <c r="H872" s="8">
        <f t="shared" si="107"/>
        <v>2016</v>
      </c>
      <c r="I872" s="3" t="s">
        <v>186</v>
      </c>
      <c r="J872" s="6" t="str">
        <f t="shared" si="108"/>
        <v>6421</v>
      </c>
      <c r="K872" s="6" t="str">
        <f t="shared" si="109"/>
        <v>642</v>
      </c>
      <c r="L872" s="6" t="s">
        <v>208</v>
      </c>
      <c r="M872" s="4" t="str">
        <f>+VLOOKUP(J872,data1!$A$2:$C$19,2,0)</f>
        <v>Lương và thưởng</v>
      </c>
      <c r="N872" s="6" t="s">
        <v>211</v>
      </c>
      <c r="O872" s="8" t="s">
        <v>216</v>
      </c>
      <c r="P872" s="6" t="b">
        <f t="shared" si="110"/>
        <v>1</v>
      </c>
      <c r="Q872" s="1">
        <v>4</v>
      </c>
      <c r="R872" s="4" t="str">
        <f>+VLOOKUP(M872,data1!$B$2:$C$19,2,0)</f>
        <v>CP01</v>
      </c>
      <c r="S872" s="8" t="s">
        <v>207</v>
      </c>
    </row>
    <row r="873" spans="1:19" x14ac:dyDescent="0.25">
      <c r="A873" s="66">
        <v>42704</v>
      </c>
      <c r="B873" s="67" t="s">
        <v>188</v>
      </c>
      <c r="C873" s="67" t="s">
        <v>43</v>
      </c>
      <c r="D873" s="68">
        <v>55240425</v>
      </c>
      <c r="E873" s="2">
        <v>0</v>
      </c>
      <c r="F873" s="12">
        <f t="shared" si="105"/>
        <v>55.240425000000002</v>
      </c>
      <c r="G873" s="8">
        <f t="shared" si="106"/>
        <v>11</v>
      </c>
      <c r="H873" s="8">
        <f t="shared" si="107"/>
        <v>2016</v>
      </c>
      <c r="I873" s="3" t="s">
        <v>188</v>
      </c>
      <c r="J873" s="6" t="str">
        <f t="shared" si="108"/>
        <v>6429</v>
      </c>
      <c r="K873" s="6" t="str">
        <f t="shared" si="109"/>
        <v>642</v>
      </c>
      <c r="L873" s="6" t="s">
        <v>208</v>
      </c>
      <c r="M873" s="4" t="str">
        <f>+VLOOKUP(J873,data1!$A$2:$C$19,2,0)</f>
        <v>Chi Phí dịch vụ mua ngoài</v>
      </c>
      <c r="N873" s="6" t="s">
        <v>211</v>
      </c>
      <c r="O873" s="8" t="s">
        <v>216</v>
      </c>
      <c r="P873" s="6" t="b">
        <f t="shared" si="110"/>
        <v>1</v>
      </c>
      <c r="Q873" s="1">
        <v>4</v>
      </c>
      <c r="R873" s="4" t="str">
        <f>+VLOOKUP(M873,data1!$B$2:$C$19,2,0)</f>
        <v>CP09</v>
      </c>
      <c r="S873" s="8" t="s">
        <v>207</v>
      </c>
    </row>
    <row r="874" spans="1:19" x14ac:dyDescent="0.25">
      <c r="A874" s="66">
        <v>42704</v>
      </c>
      <c r="B874" s="67" t="s">
        <v>189</v>
      </c>
      <c r="C874" s="67" t="s">
        <v>43</v>
      </c>
      <c r="D874" s="68">
        <v>52153875</v>
      </c>
      <c r="E874" s="2">
        <v>0</v>
      </c>
      <c r="F874" s="12">
        <f t="shared" si="105"/>
        <v>52.153874999999999</v>
      </c>
      <c r="G874" s="8">
        <f t="shared" si="106"/>
        <v>11</v>
      </c>
      <c r="H874" s="8">
        <f t="shared" si="107"/>
        <v>2016</v>
      </c>
      <c r="I874" s="3" t="s">
        <v>189</v>
      </c>
      <c r="J874" s="6" t="str">
        <f t="shared" si="108"/>
        <v>6427</v>
      </c>
      <c r="K874" s="6" t="str">
        <f t="shared" si="109"/>
        <v>642</v>
      </c>
      <c r="L874" s="6" t="s">
        <v>208</v>
      </c>
      <c r="M874" s="4" t="str">
        <f>+VLOOKUP(J874,data1!$A$2:$C$19,2,0)</f>
        <v>Chi phí thuê cửa hàng, văn phòng</v>
      </c>
      <c r="N874" s="6" t="s">
        <v>211</v>
      </c>
      <c r="O874" s="8" t="s">
        <v>216</v>
      </c>
      <c r="P874" s="6" t="b">
        <f t="shared" si="110"/>
        <v>1</v>
      </c>
      <c r="Q874" s="1">
        <v>4</v>
      </c>
      <c r="R874" s="4" t="str">
        <f>+VLOOKUP(M874,data1!$B$2:$C$19,2,0)</f>
        <v>CP07</v>
      </c>
      <c r="S874" s="8" t="s">
        <v>207</v>
      </c>
    </row>
    <row r="875" spans="1:19" x14ac:dyDescent="0.25">
      <c r="A875" s="66">
        <v>42704</v>
      </c>
      <c r="B875" s="67" t="s">
        <v>10</v>
      </c>
      <c r="C875" s="67" t="s">
        <v>51</v>
      </c>
      <c r="D875" s="68">
        <v>42365625.75</v>
      </c>
      <c r="E875" s="2">
        <v>0</v>
      </c>
      <c r="F875" s="12">
        <f t="shared" si="105"/>
        <v>42.36562575</v>
      </c>
      <c r="G875" s="8">
        <f t="shared" si="106"/>
        <v>11</v>
      </c>
      <c r="H875" s="8">
        <f t="shared" si="107"/>
        <v>2016</v>
      </c>
      <c r="I875" s="3" t="s">
        <v>10</v>
      </c>
      <c r="J875" s="6" t="str">
        <f t="shared" si="108"/>
        <v>6429</v>
      </c>
      <c r="K875" s="6" t="str">
        <f t="shared" si="109"/>
        <v>642</v>
      </c>
      <c r="L875" s="6" t="s">
        <v>207</v>
      </c>
      <c r="M875" s="4" t="str">
        <f>+VLOOKUP(J875,data1!$A$2:$C$19,2,0)</f>
        <v>Chi Phí dịch vụ mua ngoài</v>
      </c>
      <c r="N875" s="6" t="s">
        <v>87</v>
      </c>
      <c r="O875" s="8" t="s">
        <v>216</v>
      </c>
      <c r="P875" s="6" t="b">
        <f t="shared" si="110"/>
        <v>1</v>
      </c>
      <c r="Q875" s="1">
        <v>4</v>
      </c>
      <c r="R875" s="4" t="str">
        <f>+VLOOKUP(M875,data1!$B$2:$C$19,2,0)</f>
        <v>CP09</v>
      </c>
      <c r="S875" s="8" t="s">
        <v>207</v>
      </c>
    </row>
    <row r="876" spans="1:19" x14ac:dyDescent="0.25">
      <c r="A876" s="66">
        <v>42704</v>
      </c>
      <c r="B876" s="67" t="s">
        <v>10</v>
      </c>
      <c r="C876" s="67" t="s">
        <v>43</v>
      </c>
      <c r="D876" s="68">
        <v>40678845.75</v>
      </c>
      <c r="E876" s="2">
        <v>0</v>
      </c>
      <c r="F876" s="12">
        <f t="shared" si="105"/>
        <v>40.678845750000001</v>
      </c>
      <c r="G876" s="8">
        <f t="shared" si="106"/>
        <v>11</v>
      </c>
      <c r="H876" s="8">
        <f t="shared" si="107"/>
        <v>2016</v>
      </c>
      <c r="I876" s="3" t="s">
        <v>10</v>
      </c>
      <c r="J876" s="6" t="str">
        <f t="shared" si="108"/>
        <v>6429</v>
      </c>
      <c r="K876" s="6" t="str">
        <f t="shared" si="109"/>
        <v>642</v>
      </c>
      <c r="L876" s="6" t="s">
        <v>207</v>
      </c>
      <c r="M876" s="4" t="str">
        <f>+VLOOKUP(J876,data1!$A$2:$C$19,2,0)</f>
        <v>Chi Phí dịch vụ mua ngoài</v>
      </c>
      <c r="N876" s="6" t="s">
        <v>87</v>
      </c>
      <c r="O876" s="8" t="s">
        <v>216</v>
      </c>
      <c r="P876" s="6" t="b">
        <f t="shared" si="110"/>
        <v>1</v>
      </c>
      <c r="Q876" s="1">
        <v>4</v>
      </c>
      <c r="R876" s="4" t="str">
        <f>+VLOOKUP(M876,data1!$B$2:$C$19,2,0)</f>
        <v>CP09</v>
      </c>
      <c r="S876" s="8" t="s">
        <v>207</v>
      </c>
    </row>
    <row r="877" spans="1:19" x14ac:dyDescent="0.25">
      <c r="A877" s="66">
        <v>42704</v>
      </c>
      <c r="B877" s="67" t="s">
        <v>6</v>
      </c>
      <c r="C877" s="67" t="s">
        <v>50</v>
      </c>
      <c r="D877" s="68">
        <v>40331349</v>
      </c>
      <c r="E877" s="2">
        <v>0</v>
      </c>
      <c r="F877" s="12">
        <f t="shared" si="105"/>
        <v>40.331349000000003</v>
      </c>
      <c r="G877" s="8">
        <f t="shared" si="106"/>
        <v>11</v>
      </c>
      <c r="H877" s="8">
        <f t="shared" si="107"/>
        <v>2016</v>
      </c>
      <c r="I877" s="3" t="s">
        <v>6</v>
      </c>
      <c r="J877" s="6" t="str">
        <f t="shared" si="108"/>
        <v>6423</v>
      </c>
      <c r="K877" s="6" t="str">
        <f t="shared" si="109"/>
        <v>642</v>
      </c>
      <c r="L877" s="6" t="s">
        <v>207</v>
      </c>
      <c r="M877" s="4" t="str">
        <f>+VLOOKUP(J877,data1!$A$2:$C$19,2,0)</f>
        <v>Chi phí công cụ, dụng cụ</v>
      </c>
      <c r="N877" s="6" t="s">
        <v>87</v>
      </c>
      <c r="O877" s="8" t="s">
        <v>216</v>
      </c>
      <c r="P877" s="6" t="b">
        <f t="shared" si="110"/>
        <v>1</v>
      </c>
      <c r="Q877" s="1">
        <v>4</v>
      </c>
      <c r="R877" s="4" t="str">
        <f>+VLOOKUP(M877,data1!$B$2:$C$19,2,0)</f>
        <v>CP03</v>
      </c>
      <c r="S877" s="8" t="s">
        <v>207</v>
      </c>
    </row>
    <row r="878" spans="1:19" x14ac:dyDescent="0.25">
      <c r="A878" s="66">
        <v>42704</v>
      </c>
      <c r="B878" s="67" t="s">
        <v>9</v>
      </c>
      <c r="C878" s="67" t="s">
        <v>43</v>
      </c>
      <c r="D878" s="68">
        <v>31435875</v>
      </c>
      <c r="E878" s="2">
        <v>0</v>
      </c>
      <c r="F878" s="12">
        <f t="shared" si="105"/>
        <v>31.435874999999999</v>
      </c>
      <c r="G878" s="8">
        <f t="shared" si="106"/>
        <v>11</v>
      </c>
      <c r="H878" s="8">
        <f t="shared" si="107"/>
        <v>2016</v>
      </c>
      <c r="I878" s="3" t="s">
        <v>9</v>
      </c>
      <c r="J878" s="6" t="str">
        <f t="shared" si="108"/>
        <v>6428</v>
      </c>
      <c r="K878" s="6" t="str">
        <f t="shared" si="109"/>
        <v>642</v>
      </c>
      <c r="L878" s="6" t="s">
        <v>207</v>
      </c>
      <c r="M878" s="4" t="str">
        <f>+VLOOKUP(J878,data1!$A$2:$C$19,2,0)</f>
        <v>Công tác phí và tiếp khách</v>
      </c>
      <c r="N878" s="6" t="s">
        <v>87</v>
      </c>
      <c r="O878" s="8" t="s">
        <v>216</v>
      </c>
      <c r="P878" s="6" t="b">
        <f t="shared" si="110"/>
        <v>1</v>
      </c>
      <c r="Q878" s="1">
        <v>4</v>
      </c>
      <c r="R878" s="4" t="str">
        <f>+VLOOKUP(M878,data1!$B$2:$C$19,2,0)</f>
        <v>CP11</v>
      </c>
      <c r="S878" s="8" t="s">
        <v>207</v>
      </c>
    </row>
    <row r="879" spans="1:19" x14ac:dyDescent="0.25">
      <c r="A879" s="66">
        <v>42704</v>
      </c>
      <c r="B879" s="67" t="s">
        <v>9</v>
      </c>
      <c r="C879" s="67" t="s">
        <v>33</v>
      </c>
      <c r="D879" s="68">
        <v>30323250</v>
      </c>
      <c r="E879" s="2">
        <v>0</v>
      </c>
      <c r="F879" s="12">
        <f t="shared" si="105"/>
        <v>30.323250000000002</v>
      </c>
      <c r="G879" s="8">
        <f t="shared" si="106"/>
        <v>11</v>
      </c>
      <c r="H879" s="8">
        <f t="shared" si="107"/>
        <v>2016</v>
      </c>
      <c r="I879" s="3" t="s">
        <v>9</v>
      </c>
      <c r="J879" s="6" t="str">
        <f t="shared" si="108"/>
        <v>6428</v>
      </c>
      <c r="K879" s="6" t="str">
        <f t="shared" si="109"/>
        <v>642</v>
      </c>
      <c r="L879" s="6" t="s">
        <v>207</v>
      </c>
      <c r="M879" s="4" t="str">
        <f>+VLOOKUP(J879,data1!$A$2:$C$19,2,0)</f>
        <v>Công tác phí và tiếp khách</v>
      </c>
      <c r="N879" s="6" t="s">
        <v>87</v>
      </c>
      <c r="O879" s="8" t="s">
        <v>216</v>
      </c>
      <c r="P879" s="6" t="b">
        <f t="shared" si="110"/>
        <v>1</v>
      </c>
      <c r="Q879" s="1">
        <v>4</v>
      </c>
      <c r="R879" s="4" t="str">
        <f>+VLOOKUP(M879,data1!$B$2:$C$19,2,0)</f>
        <v>CP11</v>
      </c>
      <c r="S879" s="8" t="s">
        <v>207</v>
      </c>
    </row>
    <row r="880" spans="1:19" x14ac:dyDescent="0.25">
      <c r="A880" s="66">
        <v>42704</v>
      </c>
      <c r="B880" s="67" t="s">
        <v>15</v>
      </c>
      <c r="C880" s="67" t="s">
        <v>39</v>
      </c>
      <c r="D880" s="68">
        <v>28125000</v>
      </c>
      <c r="E880" s="2">
        <v>0</v>
      </c>
      <c r="F880" s="12">
        <f t="shared" si="105"/>
        <v>28.125</v>
      </c>
      <c r="G880" s="8">
        <f t="shared" si="106"/>
        <v>11</v>
      </c>
      <c r="H880" s="8">
        <f t="shared" si="107"/>
        <v>2016</v>
      </c>
      <c r="I880" s="3" t="s">
        <v>15</v>
      </c>
      <c r="J880" s="6" t="str">
        <f t="shared" si="108"/>
        <v>6428</v>
      </c>
      <c r="K880" s="6" t="str">
        <f t="shared" si="109"/>
        <v>642</v>
      </c>
      <c r="L880" s="6" t="s">
        <v>206</v>
      </c>
      <c r="M880" s="4" t="str">
        <f>+VLOOKUP(J880,data1!$A$2:$C$19,2,0)</f>
        <v>Công tác phí và tiếp khách</v>
      </c>
      <c r="N880" s="6" t="s">
        <v>210</v>
      </c>
      <c r="O880" s="8" t="s">
        <v>216</v>
      </c>
      <c r="P880" s="6" t="b">
        <f t="shared" si="110"/>
        <v>1</v>
      </c>
      <c r="Q880" s="1">
        <v>4</v>
      </c>
      <c r="R880" s="4" t="str">
        <f>+VLOOKUP(M880,data1!$B$2:$C$19,2,0)</f>
        <v>CP11</v>
      </c>
      <c r="S880" s="8" t="s">
        <v>207</v>
      </c>
    </row>
    <row r="881" spans="1:19" x14ac:dyDescent="0.25">
      <c r="A881" s="66">
        <v>42704</v>
      </c>
      <c r="B881" s="67" t="s">
        <v>80</v>
      </c>
      <c r="C881" s="67" t="s">
        <v>38</v>
      </c>
      <c r="D881" s="68">
        <v>25348124.25</v>
      </c>
      <c r="E881" s="2">
        <v>0</v>
      </c>
      <c r="F881" s="12">
        <f t="shared" si="105"/>
        <v>25.348124250000001</v>
      </c>
      <c r="G881" s="8">
        <f t="shared" si="106"/>
        <v>11</v>
      </c>
      <c r="H881" s="8">
        <f t="shared" si="107"/>
        <v>2016</v>
      </c>
      <c r="I881" s="3" t="s">
        <v>80</v>
      </c>
      <c r="J881" s="6" t="str">
        <f t="shared" si="108"/>
        <v>6425</v>
      </c>
      <c r="K881" s="6" t="str">
        <f t="shared" si="109"/>
        <v>642</v>
      </c>
      <c r="L881" s="6" t="s">
        <v>206</v>
      </c>
      <c r="M881" s="4" t="str">
        <f>+VLOOKUP(J881,data1!$A$2:$C$19,2,0)</f>
        <v>Chi phí Marketing</v>
      </c>
      <c r="N881" s="6" t="s">
        <v>210</v>
      </c>
      <c r="O881" s="8" t="s">
        <v>216</v>
      </c>
      <c r="P881" s="6" t="b">
        <f t="shared" si="110"/>
        <v>1</v>
      </c>
      <c r="Q881" s="1">
        <v>4</v>
      </c>
      <c r="R881" s="4" t="str">
        <f>+VLOOKUP(M881,data1!$B$2:$C$19,2,0)</f>
        <v>CP05</v>
      </c>
      <c r="S881" s="8" t="s">
        <v>207</v>
      </c>
    </row>
    <row r="882" spans="1:19" x14ac:dyDescent="0.25">
      <c r="A882" s="66">
        <v>42704</v>
      </c>
      <c r="B882" s="67" t="s">
        <v>188</v>
      </c>
      <c r="C882" s="67" t="s">
        <v>33</v>
      </c>
      <c r="D882" s="68">
        <v>23969250</v>
      </c>
      <c r="E882" s="2">
        <v>0</v>
      </c>
      <c r="F882" s="12">
        <f t="shared" si="105"/>
        <v>23.969249999999999</v>
      </c>
      <c r="G882" s="8">
        <f t="shared" si="106"/>
        <v>11</v>
      </c>
      <c r="H882" s="8">
        <f t="shared" si="107"/>
        <v>2016</v>
      </c>
      <c r="I882" s="3" t="s">
        <v>188</v>
      </c>
      <c r="J882" s="6" t="str">
        <f t="shared" si="108"/>
        <v>6429</v>
      </c>
      <c r="K882" s="6" t="str">
        <f t="shared" si="109"/>
        <v>642</v>
      </c>
      <c r="L882" s="6" t="s">
        <v>208</v>
      </c>
      <c r="M882" s="4" t="str">
        <f>+VLOOKUP(J882,data1!$A$2:$C$19,2,0)</f>
        <v>Chi Phí dịch vụ mua ngoài</v>
      </c>
      <c r="N882" s="6" t="s">
        <v>211</v>
      </c>
      <c r="O882" s="8" t="s">
        <v>216</v>
      </c>
      <c r="P882" s="6" t="b">
        <f t="shared" si="110"/>
        <v>1</v>
      </c>
      <c r="Q882" s="1">
        <v>4</v>
      </c>
      <c r="R882" s="4" t="str">
        <f>+VLOOKUP(M882,data1!$B$2:$C$19,2,0)</f>
        <v>CP09</v>
      </c>
      <c r="S882" s="8" t="s">
        <v>207</v>
      </c>
    </row>
    <row r="883" spans="1:19" ht="30" x14ac:dyDescent="0.25">
      <c r="A883" s="66">
        <v>42704</v>
      </c>
      <c r="B883" s="67" t="s">
        <v>14</v>
      </c>
      <c r="C883" s="67" t="s">
        <v>31</v>
      </c>
      <c r="D883" s="68">
        <v>23874750</v>
      </c>
      <c r="E883" s="2">
        <v>0</v>
      </c>
      <c r="F883" s="12">
        <f t="shared" si="105"/>
        <v>23.874749999999999</v>
      </c>
      <c r="G883" s="8">
        <f t="shared" si="106"/>
        <v>11</v>
      </c>
      <c r="H883" s="8">
        <f t="shared" si="107"/>
        <v>2016</v>
      </c>
      <c r="I883" s="3" t="s">
        <v>14</v>
      </c>
      <c r="J883" s="6" t="str">
        <f t="shared" si="108"/>
        <v>6426</v>
      </c>
      <c r="K883" s="6" t="str">
        <f t="shared" si="109"/>
        <v>642</v>
      </c>
      <c r="L883" s="6" t="s">
        <v>206</v>
      </c>
      <c r="M883" s="4" t="str">
        <f>+VLOOKUP(J883,data1!$A$2:$C$19,2,0)</f>
        <v>Chi phí điện, nước, điện thoại, Internet...</v>
      </c>
      <c r="N883" s="6" t="s">
        <v>210</v>
      </c>
      <c r="O883" s="8" t="s">
        <v>216</v>
      </c>
      <c r="P883" s="6" t="b">
        <f t="shared" si="110"/>
        <v>1</v>
      </c>
      <c r="Q883" s="1">
        <v>4</v>
      </c>
      <c r="R883" s="4" t="str">
        <f>+VLOOKUP(M883,data1!$B$2:$C$19,2,0)</f>
        <v>CP06</v>
      </c>
      <c r="S883" s="8" t="s">
        <v>207</v>
      </c>
    </row>
    <row r="884" spans="1:19" x14ac:dyDescent="0.25">
      <c r="A884" s="66">
        <v>42704</v>
      </c>
      <c r="B884" s="67" t="s">
        <v>185</v>
      </c>
      <c r="C884" s="67" t="s">
        <v>38</v>
      </c>
      <c r="D884" s="68">
        <v>18749999.25</v>
      </c>
      <c r="E884" s="2">
        <v>0</v>
      </c>
      <c r="F884" s="12">
        <f t="shared" si="105"/>
        <v>18.749999249999998</v>
      </c>
      <c r="G884" s="8">
        <f t="shared" si="106"/>
        <v>11</v>
      </c>
      <c r="H884" s="8">
        <f t="shared" si="107"/>
        <v>2016</v>
      </c>
      <c r="I884" s="3" t="s">
        <v>185</v>
      </c>
      <c r="J884" s="6" t="str">
        <f t="shared" si="108"/>
        <v>6423</v>
      </c>
      <c r="K884" s="6" t="str">
        <f t="shared" si="109"/>
        <v>642</v>
      </c>
      <c r="L884" s="6" t="s">
        <v>206</v>
      </c>
      <c r="M884" s="4" t="str">
        <f>+VLOOKUP(J884,data1!$A$2:$C$19,2,0)</f>
        <v>Chi phí công cụ, dụng cụ</v>
      </c>
      <c r="N884" s="6" t="s">
        <v>210</v>
      </c>
      <c r="O884" s="8" t="s">
        <v>216</v>
      </c>
      <c r="P884" s="6" t="b">
        <f t="shared" si="110"/>
        <v>1</v>
      </c>
      <c r="Q884" s="1">
        <v>4</v>
      </c>
      <c r="R884" s="4" t="str">
        <f>+VLOOKUP(M884,data1!$B$2:$C$19,2,0)</f>
        <v>CP03</v>
      </c>
      <c r="S884" s="8" t="s">
        <v>207</v>
      </c>
    </row>
    <row r="885" spans="1:19" x14ac:dyDescent="0.25">
      <c r="A885" s="66">
        <v>42704</v>
      </c>
      <c r="B885" s="67" t="s">
        <v>183</v>
      </c>
      <c r="C885" s="67" t="s">
        <v>79</v>
      </c>
      <c r="D885" s="68">
        <v>17320875.75</v>
      </c>
      <c r="E885" s="2">
        <v>0</v>
      </c>
      <c r="F885" s="12">
        <f t="shared" si="105"/>
        <v>17.320875749999999</v>
      </c>
      <c r="G885" s="8">
        <f t="shared" si="106"/>
        <v>11</v>
      </c>
      <c r="H885" s="8">
        <f t="shared" si="107"/>
        <v>2016</v>
      </c>
      <c r="I885" s="3" t="s">
        <v>183</v>
      </c>
      <c r="J885" s="6" t="str">
        <f t="shared" si="108"/>
        <v>6424</v>
      </c>
      <c r="K885" s="6" t="str">
        <f t="shared" si="109"/>
        <v>642</v>
      </c>
      <c r="L885" s="6" t="s">
        <v>208</v>
      </c>
      <c r="M885" s="4" t="str">
        <f>+VLOOKUP(J885,data1!$A$2:$C$19,2,0)</f>
        <v>Chi phí khấu hao TSCĐ</v>
      </c>
      <c r="N885" s="6" t="s">
        <v>211</v>
      </c>
      <c r="O885" s="8" t="s">
        <v>216</v>
      </c>
      <c r="P885" s="6" t="b">
        <f t="shared" si="110"/>
        <v>1</v>
      </c>
      <c r="Q885" s="1">
        <v>4</v>
      </c>
      <c r="R885" s="4" t="str">
        <f>+VLOOKUP(M885,data1!$B$2:$C$19,2,0)</f>
        <v>CP04</v>
      </c>
      <c r="S885" s="8" t="s">
        <v>207</v>
      </c>
    </row>
    <row r="886" spans="1:19" ht="30" x14ac:dyDescent="0.25">
      <c r="A886" s="66">
        <v>42704</v>
      </c>
      <c r="B886" s="67" t="s">
        <v>191</v>
      </c>
      <c r="C886" s="67" t="s">
        <v>33</v>
      </c>
      <c r="D886" s="68">
        <v>16202250</v>
      </c>
      <c r="E886" s="2">
        <v>0</v>
      </c>
      <c r="F886" s="12">
        <f t="shared" si="105"/>
        <v>16.202249999999999</v>
      </c>
      <c r="G886" s="8">
        <f t="shared" si="106"/>
        <v>11</v>
      </c>
      <c r="H886" s="8">
        <f t="shared" si="107"/>
        <v>2016</v>
      </c>
      <c r="I886" s="3" t="s">
        <v>191</v>
      </c>
      <c r="J886" s="6" t="str">
        <f t="shared" si="108"/>
        <v>6426</v>
      </c>
      <c r="K886" s="6" t="str">
        <f t="shared" si="109"/>
        <v>642</v>
      </c>
      <c r="L886" s="6" t="s">
        <v>208</v>
      </c>
      <c r="M886" s="4" t="str">
        <f>+VLOOKUP(J886,data1!$A$2:$C$19,2,0)</f>
        <v>Chi phí điện, nước, điện thoại, Internet...</v>
      </c>
      <c r="N886" s="6" t="s">
        <v>211</v>
      </c>
      <c r="O886" s="8" t="s">
        <v>216</v>
      </c>
      <c r="P886" s="6" t="b">
        <f t="shared" si="110"/>
        <v>1</v>
      </c>
      <c r="Q886" s="1">
        <v>4</v>
      </c>
      <c r="R886" s="4" t="str">
        <f>+VLOOKUP(M886,data1!$B$2:$C$19,2,0)</f>
        <v>CP06</v>
      </c>
      <c r="S886" s="8" t="s">
        <v>207</v>
      </c>
    </row>
    <row r="887" spans="1:19" x14ac:dyDescent="0.25">
      <c r="A887" s="66">
        <v>42704</v>
      </c>
      <c r="B887" s="67" t="s">
        <v>187</v>
      </c>
      <c r="C887" s="67" t="s">
        <v>79</v>
      </c>
      <c r="D887" s="68">
        <v>14852063.25</v>
      </c>
      <c r="E887" s="2">
        <v>0</v>
      </c>
      <c r="F887" s="12">
        <f t="shared" si="105"/>
        <v>14.85206325</v>
      </c>
      <c r="G887" s="8">
        <f t="shared" si="106"/>
        <v>11</v>
      </c>
      <c r="H887" s="8">
        <f t="shared" si="107"/>
        <v>2016</v>
      </c>
      <c r="I887" s="3" t="s">
        <v>187</v>
      </c>
      <c r="J887" s="6" t="str">
        <f t="shared" si="108"/>
        <v>6424</v>
      </c>
      <c r="K887" s="6" t="str">
        <f t="shared" si="109"/>
        <v>642</v>
      </c>
      <c r="L887" s="6" t="s">
        <v>207</v>
      </c>
      <c r="M887" s="4" t="str">
        <f>+VLOOKUP(J887,data1!$A$2:$C$19,2,0)</f>
        <v>Chi phí khấu hao TSCĐ</v>
      </c>
      <c r="N887" s="6" t="s">
        <v>87</v>
      </c>
      <c r="O887" s="8" t="s">
        <v>216</v>
      </c>
      <c r="P887" s="6" t="b">
        <f t="shared" si="110"/>
        <v>1</v>
      </c>
      <c r="Q887" s="1">
        <v>4</v>
      </c>
      <c r="R887" s="4" t="str">
        <f>+VLOOKUP(M887,data1!$B$2:$C$19,2,0)</f>
        <v>CP04</v>
      </c>
      <c r="S887" s="8" t="s">
        <v>207</v>
      </c>
    </row>
    <row r="888" spans="1:19" ht="30" x14ac:dyDescent="0.25">
      <c r="A888" s="66">
        <v>42704</v>
      </c>
      <c r="B888" s="67" t="s">
        <v>8</v>
      </c>
      <c r="C888" s="67" t="s">
        <v>43</v>
      </c>
      <c r="D888" s="68">
        <v>10796640.75</v>
      </c>
      <c r="E888" s="2">
        <v>0</v>
      </c>
      <c r="F888" s="12">
        <f t="shared" si="105"/>
        <v>10.79664075</v>
      </c>
      <c r="G888" s="8">
        <f t="shared" si="106"/>
        <v>11</v>
      </c>
      <c r="H888" s="8">
        <f t="shared" si="107"/>
        <v>2016</v>
      </c>
      <c r="I888" s="3" t="s">
        <v>8</v>
      </c>
      <c r="J888" s="6" t="str">
        <f t="shared" si="108"/>
        <v>6426</v>
      </c>
      <c r="K888" s="6" t="str">
        <f t="shared" si="109"/>
        <v>642</v>
      </c>
      <c r="L888" s="6" t="s">
        <v>207</v>
      </c>
      <c r="M888" s="4" t="str">
        <f>+VLOOKUP(J888,data1!$A$2:$C$19,2,0)</f>
        <v>Chi phí điện, nước, điện thoại, Internet...</v>
      </c>
      <c r="N888" s="6" t="s">
        <v>87</v>
      </c>
      <c r="O888" s="8" t="s">
        <v>216</v>
      </c>
      <c r="P888" s="6" t="b">
        <f t="shared" si="110"/>
        <v>1</v>
      </c>
      <c r="Q888" s="1">
        <v>4</v>
      </c>
      <c r="R888" s="4" t="str">
        <f>+VLOOKUP(M888,data1!$B$2:$C$19,2,0)</f>
        <v>CP06</v>
      </c>
      <c r="S888" s="8" t="s">
        <v>207</v>
      </c>
    </row>
    <row r="889" spans="1:19" x14ac:dyDescent="0.25">
      <c r="A889" s="66">
        <v>42704</v>
      </c>
      <c r="B889" s="67" t="s">
        <v>5</v>
      </c>
      <c r="C889" s="67" t="s">
        <v>58</v>
      </c>
      <c r="D889" s="68">
        <v>9088913.7000000011</v>
      </c>
      <c r="E889" s="2">
        <v>0</v>
      </c>
      <c r="F889" s="12">
        <f t="shared" si="105"/>
        <v>9.0889137000000009</v>
      </c>
      <c r="G889" s="8">
        <f t="shared" si="106"/>
        <v>11</v>
      </c>
      <c r="H889" s="8">
        <f t="shared" si="107"/>
        <v>2016</v>
      </c>
      <c r="I889" s="3" t="s">
        <v>5</v>
      </c>
      <c r="J889" s="6" t="str">
        <f t="shared" si="108"/>
        <v>6422</v>
      </c>
      <c r="K889" s="6" t="str">
        <f t="shared" si="109"/>
        <v>642</v>
      </c>
      <c r="L889" s="6" t="s">
        <v>207</v>
      </c>
      <c r="M889" s="4" t="str">
        <f>+VLOOKUP(J889,data1!$A$2:$C$19,2,0)</f>
        <v>Chi phí kiểm định hàng hóa</v>
      </c>
      <c r="N889" s="6" t="s">
        <v>87</v>
      </c>
      <c r="O889" s="8" t="s">
        <v>216</v>
      </c>
      <c r="P889" s="6" t="b">
        <f t="shared" si="110"/>
        <v>1</v>
      </c>
      <c r="Q889" s="1">
        <v>4</v>
      </c>
      <c r="R889" s="4" t="str">
        <f>+VLOOKUP(M889,data1!$B$2:$C$19,2,0)</f>
        <v>CP10</v>
      </c>
      <c r="S889" s="8" t="s">
        <v>207</v>
      </c>
    </row>
    <row r="890" spans="1:19" x14ac:dyDescent="0.25">
      <c r="A890" s="66">
        <v>42704</v>
      </c>
      <c r="B890" s="67" t="s">
        <v>16</v>
      </c>
      <c r="C890" s="67" t="s">
        <v>38</v>
      </c>
      <c r="D890" s="68">
        <v>7798617</v>
      </c>
      <c r="E890" s="2">
        <v>0</v>
      </c>
      <c r="F890" s="12">
        <f t="shared" si="105"/>
        <v>7.7986170000000001</v>
      </c>
      <c r="G890" s="8">
        <f t="shared" si="106"/>
        <v>11</v>
      </c>
      <c r="H890" s="8">
        <f t="shared" si="107"/>
        <v>2016</v>
      </c>
      <c r="I890" s="3" t="s">
        <v>16</v>
      </c>
      <c r="J890" s="6" t="str">
        <f t="shared" si="108"/>
        <v>6429</v>
      </c>
      <c r="K890" s="6" t="str">
        <f t="shared" si="109"/>
        <v>642</v>
      </c>
      <c r="L890" s="6" t="s">
        <v>206</v>
      </c>
      <c r="M890" s="4" t="str">
        <f>+VLOOKUP(J890,data1!$A$2:$C$19,2,0)</f>
        <v>Chi Phí dịch vụ mua ngoài</v>
      </c>
      <c r="N890" s="6" t="s">
        <v>210</v>
      </c>
      <c r="O890" s="8" t="s">
        <v>216</v>
      </c>
      <c r="P890" s="6" t="b">
        <f t="shared" si="110"/>
        <v>1</v>
      </c>
      <c r="Q890" s="1">
        <v>4</v>
      </c>
      <c r="R890" s="4" t="str">
        <f>+VLOOKUP(M890,data1!$B$2:$C$19,2,0)</f>
        <v>CP09</v>
      </c>
      <c r="S890" s="8" t="s">
        <v>207</v>
      </c>
    </row>
    <row r="891" spans="1:19" x14ac:dyDescent="0.25">
      <c r="A891" s="66">
        <v>42704</v>
      </c>
      <c r="B891" s="67" t="s">
        <v>4</v>
      </c>
      <c r="C891" s="67" t="s">
        <v>33</v>
      </c>
      <c r="D891" s="68">
        <v>6444643.5</v>
      </c>
      <c r="E891" s="2">
        <v>0</v>
      </c>
      <c r="F891" s="12">
        <f t="shared" si="105"/>
        <v>6.4446434999999997</v>
      </c>
      <c r="G891" s="8">
        <f t="shared" si="106"/>
        <v>11</v>
      </c>
      <c r="H891" s="8">
        <f t="shared" si="107"/>
        <v>2016</v>
      </c>
      <c r="I891" s="3" t="s">
        <v>4</v>
      </c>
      <c r="J891" s="6" t="str">
        <f t="shared" si="108"/>
        <v>6421</v>
      </c>
      <c r="K891" s="6" t="str">
        <f t="shared" si="109"/>
        <v>642</v>
      </c>
      <c r="L891" s="6" t="s">
        <v>207</v>
      </c>
      <c r="M891" s="4" t="str">
        <f>+VLOOKUP(J891,data1!$A$2:$C$19,2,0)</f>
        <v>Lương và thưởng</v>
      </c>
      <c r="N891" s="6" t="s">
        <v>87</v>
      </c>
      <c r="O891" s="8" t="s">
        <v>216</v>
      </c>
      <c r="P891" s="6" t="b">
        <f t="shared" si="110"/>
        <v>1</v>
      </c>
      <c r="Q891" s="1">
        <v>4</v>
      </c>
      <c r="R891" s="4" t="str">
        <f>+VLOOKUP(M891,data1!$B$2:$C$19,2,0)</f>
        <v>CP01</v>
      </c>
      <c r="S891" s="8" t="s">
        <v>207</v>
      </c>
    </row>
    <row r="892" spans="1:19" x14ac:dyDescent="0.25">
      <c r="A892" s="66">
        <v>42704</v>
      </c>
      <c r="B892" s="67" t="s">
        <v>5</v>
      </c>
      <c r="C892" s="67" t="s">
        <v>43</v>
      </c>
      <c r="D892" s="68">
        <v>6351367.5</v>
      </c>
      <c r="E892" s="2">
        <v>0</v>
      </c>
      <c r="F892" s="12">
        <f t="shared" si="105"/>
        <v>6.3513675000000003</v>
      </c>
      <c r="G892" s="8">
        <f t="shared" si="106"/>
        <v>11</v>
      </c>
      <c r="H892" s="8">
        <f t="shared" si="107"/>
        <v>2016</v>
      </c>
      <c r="I892" s="3" t="s">
        <v>5</v>
      </c>
      <c r="J892" s="6" t="str">
        <f t="shared" si="108"/>
        <v>6422</v>
      </c>
      <c r="K892" s="6" t="str">
        <f t="shared" si="109"/>
        <v>642</v>
      </c>
      <c r="L892" s="6" t="s">
        <v>207</v>
      </c>
      <c r="M892" s="4" t="str">
        <f>+VLOOKUP(J892,data1!$A$2:$C$19,2,0)</f>
        <v>Chi phí kiểm định hàng hóa</v>
      </c>
      <c r="N892" s="6" t="s">
        <v>87</v>
      </c>
      <c r="O892" s="8" t="s">
        <v>216</v>
      </c>
      <c r="P892" s="6" t="b">
        <f t="shared" si="110"/>
        <v>1</v>
      </c>
      <c r="Q892" s="1">
        <v>4</v>
      </c>
      <c r="R892" s="4" t="str">
        <f>+VLOOKUP(M892,data1!$B$2:$C$19,2,0)</f>
        <v>CP10</v>
      </c>
      <c r="S892" s="8" t="s">
        <v>207</v>
      </c>
    </row>
    <row r="893" spans="1:19" x14ac:dyDescent="0.25">
      <c r="A893" s="66">
        <v>42704</v>
      </c>
      <c r="B893" s="67" t="s">
        <v>184</v>
      </c>
      <c r="C893" s="67" t="s">
        <v>51</v>
      </c>
      <c r="D893" s="68">
        <v>5614125.75</v>
      </c>
      <c r="E893" s="2">
        <v>0</v>
      </c>
      <c r="F893" s="12">
        <f t="shared" si="105"/>
        <v>5.6141257500000004</v>
      </c>
      <c r="G893" s="8">
        <f t="shared" si="106"/>
        <v>11</v>
      </c>
      <c r="H893" s="8">
        <f t="shared" si="107"/>
        <v>2016</v>
      </c>
      <c r="I893" s="3" t="s">
        <v>184</v>
      </c>
      <c r="J893" s="6" t="str">
        <f t="shared" si="108"/>
        <v>6423</v>
      </c>
      <c r="K893" s="6" t="str">
        <f t="shared" si="109"/>
        <v>642</v>
      </c>
      <c r="L893" s="6" t="s">
        <v>208</v>
      </c>
      <c r="M893" s="4" t="str">
        <f>+VLOOKUP(J893,data1!$A$2:$C$19,2,0)</f>
        <v>Chi phí công cụ, dụng cụ</v>
      </c>
      <c r="N893" s="6" t="s">
        <v>211</v>
      </c>
      <c r="O893" s="8" t="s">
        <v>216</v>
      </c>
      <c r="P893" s="6" t="b">
        <f t="shared" si="110"/>
        <v>1</v>
      </c>
      <c r="Q893" s="1">
        <v>4</v>
      </c>
      <c r="R893" s="4" t="str">
        <f>+VLOOKUP(M893,data1!$B$2:$C$19,2,0)</f>
        <v>CP03</v>
      </c>
      <c r="S893" s="8" t="s">
        <v>207</v>
      </c>
    </row>
    <row r="894" spans="1:19" x14ac:dyDescent="0.25">
      <c r="A894" s="66">
        <v>42704</v>
      </c>
      <c r="B894" s="67" t="s">
        <v>80</v>
      </c>
      <c r="C894" s="67" t="s">
        <v>32</v>
      </c>
      <c r="D894" s="68">
        <v>5535000</v>
      </c>
      <c r="E894" s="2">
        <v>0</v>
      </c>
      <c r="F894" s="12">
        <f t="shared" si="105"/>
        <v>5.5350000000000001</v>
      </c>
      <c r="G894" s="8">
        <f t="shared" si="106"/>
        <v>11</v>
      </c>
      <c r="H894" s="8">
        <f t="shared" si="107"/>
        <v>2016</v>
      </c>
      <c r="I894" s="3" t="s">
        <v>80</v>
      </c>
      <c r="J894" s="6" t="str">
        <f t="shared" si="108"/>
        <v>6425</v>
      </c>
      <c r="K894" s="6" t="str">
        <f t="shared" si="109"/>
        <v>642</v>
      </c>
      <c r="L894" s="6" t="s">
        <v>206</v>
      </c>
      <c r="M894" s="4" t="str">
        <f>+VLOOKUP(J894,data1!$A$2:$C$19,2,0)</f>
        <v>Chi phí Marketing</v>
      </c>
      <c r="N894" s="6" t="s">
        <v>210</v>
      </c>
      <c r="O894" s="8" t="s">
        <v>216</v>
      </c>
      <c r="P894" s="6" t="b">
        <f t="shared" si="110"/>
        <v>1</v>
      </c>
      <c r="Q894" s="1">
        <v>4</v>
      </c>
      <c r="R894" s="4" t="str">
        <f>+VLOOKUP(M894,data1!$B$2:$C$19,2,0)</f>
        <v>CP05</v>
      </c>
      <c r="S894" s="8" t="s">
        <v>207</v>
      </c>
    </row>
    <row r="895" spans="1:19" x14ac:dyDescent="0.25">
      <c r="A895" s="66">
        <v>42704</v>
      </c>
      <c r="B895" s="67" t="s">
        <v>7</v>
      </c>
      <c r="C895" s="67" t="s">
        <v>34</v>
      </c>
      <c r="D895" s="68">
        <v>5535000</v>
      </c>
      <c r="E895" s="2">
        <v>0</v>
      </c>
      <c r="F895" s="12">
        <f t="shared" si="105"/>
        <v>5.5350000000000001</v>
      </c>
      <c r="G895" s="8">
        <f t="shared" si="106"/>
        <v>11</v>
      </c>
      <c r="H895" s="8">
        <f t="shared" si="107"/>
        <v>2016</v>
      </c>
      <c r="I895" s="3" t="s">
        <v>7</v>
      </c>
      <c r="J895" s="6" t="str">
        <f t="shared" si="108"/>
        <v>6425</v>
      </c>
      <c r="K895" s="6" t="str">
        <f t="shared" si="109"/>
        <v>642</v>
      </c>
      <c r="L895" s="6" t="s">
        <v>207</v>
      </c>
      <c r="M895" s="4" t="str">
        <f>+VLOOKUP(J895,data1!$A$2:$C$19,2,0)</f>
        <v>Chi phí Marketing</v>
      </c>
      <c r="N895" s="6" t="s">
        <v>87</v>
      </c>
      <c r="O895" s="8" t="s">
        <v>216</v>
      </c>
      <c r="P895" s="6" t="b">
        <f t="shared" si="110"/>
        <v>1</v>
      </c>
      <c r="Q895" s="1">
        <v>4</v>
      </c>
      <c r="R895" s="4" t="str">
        <f>+VLOOKUP(M895,data1!$B$2:$C$19,2,0)</f>
        <v>CP05</v>
      </c>
      <c r="S895" s="8" t="s">
        <v>207</v>
      </c>
    </row>
    <row r="896" spans="1:19" x14ac:dyDescent="0.25">
      <c r="A896" s="66">
        <v>42704</v>
      </c>
      <c r="B896" s="67" t="s">
        <v>16</v>
      </c>
      <c r="C896" s="67" t="s">
        <v>30</v>
      </c>
      <c r="D896" s="68">
        <v>5407076.25</v>
      </c>
      <c r="E896" s="2">
        <v>0</v>
      </c>
      <c r="F896" s="12">
        <f t="shared" si="105"/>
        <v>5.4070762500000003</v>
      </c>
      <c r="G896" s="8">
        <f t="shared" si="106"/>
        <v>11</v>
      </c>
      <c r="H896" s="8">
        <f t="shared" si="107"/>
        <v>2016</v>
      </c>
      <c r="I896" s="3" t="s">
        <v>16</v>
      </c>
      <c r="J896" s="6" t="str">
        <f t="shared" si="108"/>
        <v>6429</v>
      </c>
      <c r="K896" s="6" t="str">
        <f t="shared" si="109"/>
        <v>642</v>
      </c>
      <c r="L896" s="6" t="s">
        <v>206</v>
      </c>
      <c r="M896" s="4" t="str">
        <f>+VLOOKUP(J896,data1!$A$2:$C$19,2,0)</f>
        <v>Chi Phí dịch vụ mua ngoài</v>
      </c>
      <c r="N896" s="6" t="s">
        <v>210</v>
      </c>
      <c r="O896" s="8" t="s">
        <v>216</v>
      </c>
      <c r="P896" s="6" t="b">
        <f t="shared" si="110"/>
        <v>1</v>
      </c>
      <c r="Q896" s="1">
        <v>4</v>
      </c>
      <c r="R896" s="4" t="str">
        <f>+VLOOKUP(M896,data1!$B$2:$C$19,2,0)</f>
        <v>CP09</v>
      </c>
      <c r="S896" s="8" t="s">
        <v>207</v>
      </c>
    </row>
    <row r="897" spans="1:19" x14ac:dyDescent="0.25">
      <c r="A897" s="66">
        <v>42704</v>
      </c>
      <c r="B897" s="67" t="s">
        <v>192</v>
      </c>
      <c r="C897" s="67" t="s">
        <v>38</v>
      </c>
      <c r="D897" s="68">
        <v>5159625.75</v>
      </c>
      <c r="E897" s="2">
        <v>0</v>
      </c>
      <c r="F897" s="12">
        <f t="shared" si="105"/>
        <v>5.15962575</v>
      </c>
      <c r="G897" s="8">
        <f t="shared" si="106"/>
        <v>11</v>
      </c>
      <c r="H897" s="8">
        <f t="shared" si="107"/>
        <v>2016</v>
      </c>
      <c r="I897" s="3" t="s">
        <v>192</v>
      </c>
      <c r="J897" s="6" t="str">
        <f t="shared" si="108"/>
        <v>6423</v>
      </c>
      <c r="K897" s="6" t="str">
        <f t="shared" si="109"/>
        <v>642</v>
      </c>
      <c r="L897" s="6" t="s">
        <v>209</v>
      </c>
      <c r="M897" s="4" t="str">
        <f>+VLOOKUP(J897,data1!$A$2:$C$19,2,0)</f>
        <v>Chi phí công cụ, dụng cụ</v>
      </c>
      <c r="N897" s="6" t="s">
        <v>212</v>
      </c>
      <c r="O897" s="8" t="s">
        <v>216</v>
      </c>
      <c r="P897" s="6" t="b">
        <f t="shared" si="110"/>
        <v>1</v>
      </c>
      <c r="Q897" s="1">
        <v>4</v>
      </c>
      <c r="R897" s="4" t="str">
        <f>+VLOOKUP(M897,data1!$B$2:$C$19,2,0)</f>
        <v>CP03</v>
      </c>
      <c r="S897" s="8" t="s">
        <v>207</v>
      </c>
    </row>
    <row r="898" spans="1:19" ht="30" x14ac:dyDescent="0.25">
      <c r="A898" s="66">
        <v>42704</v>
      </c>
      <c r="B898" s="67" t="s">
        <v>8</v>
      </c>
      <c r="C898" s="67" t="s">
        <v>33</v>
      </c>
      <c r="D898" s="68">
        <v>4792500</v>
      </c>
      <c r="E898" s="2">
        <v>0</v>
      </c>
      <c r="F898" s="12">
        <f t="shared" si="105"/>
        <v>4.7925000000000004</v>
      </c>
      <c r="G898" s="8">
        <f t="shared" si="106"/>
        <v>11</v>
      </c>
      <c r="H898" s="8">
        <f t="shared" si="107"/>
        <v>2016</v>
      </c>
      <c r="I898" s="3" t="s">
        <v>8</v>
      </c>
      <c r="J898" s="6" t="str">
        <f t="shared" si="108"/>
        <v>6426</v>
      </c>
      <c r="K898" s="6" t="str">
        <f t="shared" si="109"/>
        <v>642</v>
      </c>
      <c r="L898" s="6" t="s">
        <v>207</v>
      </c>
      <c r="M898" s="4" t="str">
        <f>+VLOOKUP(J898,data1!$A$2:$C$19,2,0)</f>
        <v>Chi phí điện, nước, điện thoại, Internet...</v>
      </c>
      <c r="N898" s="6" t="s">
        <v>87</v>
      </c>
      <c r="O898" s="8" t="s">
        <v>216</v>
      </c>
      <c r="P898" s="6" t="b">
        <f t="shared" si="110"/>
        <v>1</v>
      </c>
      <c r="Q898" s="1">
        <v>4</v>
      </c>
      <c r="R898" s="4" t="str">
        <f>+VLOOKUP(M898,data1!$B$2:$C$19,2,0)</f>
        <v>CP06</v>
      </c>
      <c r="S898" s="8" t="s">
        <v>207</v>
      </c>
    </row>
    <row r="899" spans="1:19" x14ac:dyDescent="0.25">
      <c r="A899" s="66">
        <v>42704</v>
      </c>
      <c r="B899" s="67" t="s">
        <v>4</v>
      </c>
      <c r="C899" s="67" t="s">
        <v>78</v>
      </c>
      <c r="D899" s="68">
        <v>3707550</v>
      </c>
      <c r="E899" s="2">
        <v>0</v>
      </c>
      <c r="F899" s="12">
        <f t="shared" si="105"/>
        <v>3.7075499999999999</v>
      </c>
      <c r="G899" s="8">
        <f t="shared" si="106"/>
        <v>11</v>
      </c>
      <c r="H899" s="8">
        <f t="shared" si="107"/>
        <v>2016</v>
      </c>
      <c r="I899" s="3" t="s">
        <v>4</v>
      </c>
      <c r="J899" s="6" t="str">
        <f t="shared" si="108"/>
        <v>6421</v>
      </c>
      <c r="K899" s="6" t="str">
        <f t="shared" si="109"/>
        <v>642</v>
      </c>
      <c r="L899" s="6" t="s">
        <v>207</v>
      </c>
      <c r="M899" s="4" t="str">
        <f>+VLOOKUP(J899,data1!$A$2:$C$19,2,0)</f>
        <v>Lương và thưởng</v>
      </c>
      <c r="N899" s="6" t="s">
        <v>87</v>
      </c>
      <c r="O899" s="8" t="s">
        <v>216</v>
      </c>
      <c r="P899" s="6" t="b">
        <f t="shared" si="110"/>
        <v>1</v>
      </c>
      <c r="Q899" s="1">
        <v>4</v>
      </c>
      <c r="R899" s="4" t="str">
        <f>+VLOOKUP(M899,data1!$B$2:$C$19,2,0)</f>
        <v>CP01</v>
      </c>
      <c r="S899" s="8" t="s">
        <v>207</v>
      </c>
    </row>
    <row r="900" spans="1:19" x14ac:dyDescent="0.25">
      <c r="A900" s="66">
        <v>42704</v>
      </c>
      <c r="B900" s="67" t="s">
        <v>16</v>
      </c>
      <c r="C900" s="67" t="s">
        <v>31</v>
      </c>
      <c r="D900" s="68">
        <v>3627000</v>
      </c>
      <c r="E900" s="2">
        <v>0</v>
      </c>
      <c r="F900" s="12">
        <f t="shared" si="105"/>
        <v>3.6269999999999998</v>
      </c>
      <c r="G900" s="8">
        <f t="shared" si="106"/>
        <v>11</v>
      </c>
      <c r="H900" s="8">
        <f t="shared" si="107"/>
        <v>2016</v>
      </c>
      <c r="I900" s="3" t="s">
        <v>16</v>
      </c>
      <c r="J900" s="6" t="str">
        <f t="shared" si="108"/>
        <v>6429</v>
      </c>
      <c r="K900" s="6" t="str">
        <f t="shared" si="109"/>
        <v>642</v>
      </c>
      <c r="L900" s="6" t="s">
        <v>206</v>
      </c>
      <c r="M900" s="4" t="str">
        <f>+VLOOKUP(J900,data1!$A$2:$C$19,2,0)</f>
        <v>Chi Phí dịch vụ mua ngoài</v>
      </c>
      <c r="N900" s="6" t="s">
        <v>210</v>
      </c>
      <c r="O900" s="8" t="s">
        <v>216</v>
      </c>
      <c r="P900" s="6" t="b">
        <f t="shared" si="110"/>
        <v>1</v>
      </c>
      <c r="Q900" s="1">
        <v>4</v>
      </c>
      <c r="R900" s="4" t="str">
        <f>+VLOOKUP(M900,data1!$B$2:$C$19,2,0)</f>
        <v>CP09</v>
      </c>
      <c r="S900" s="8" t="s">
        <v>207</v>
      </c>
    </row>
    <row r="901" spans="1:19" x14ac:dyDescent="0.25">
      <c r="A901" s="66">
        <v>42704</v>
      </c>
      <c r="B901" s="67" t="s">
        <v>6</v>
      </c>
      <c r="C901" s="67" t="s">
        <v>33</v>
      </c>
      <c r="D901" s="68">
        <v>3618000</v>
      </c>
      <c r="E901" s="2">
        <v>0</v>
      </c>
      <c r="F901" s="12">
        <f t="shared" si="105"/>
        <v>3.6179999999999999</v>
      </c>
      <c r="G901" s="8">
        <f t="shared" si="106"/>
        <v>11</v>
      </c>
      <c r="H901" s="8">
        <f t="shared" si="107"/>
        <v>2016</v>
      </c>
      <c r="I901" s="3" t="s">
        <v>6</v>
      </c>
      <c r="J901" s="6" t="str">
        <f t="shared" si="108"/>
        <v>6423</v>
      </c>
      <c r="K901" s="6" t="str">
        <f t="shared" si="109"/>
        <v>642</v>
      </c>
      <c r="L901" s="6" t="s">
        <v>207</v>
      </c>
      <c r="M901" s="4" t="str">
        <f>+VLOOKUP(J901,data1!$A$2:$C$19,2,0)</f>
        <v>Chi phí công cụ, dụng cụ</v>
      </c>
      <c r="N901" s="6" t="s">
        <v>87</v>
      </c>
      <c r="O901" s="8" t="s">
        <v>216</v>
      </c>
      <c r="P901" s="6" t="b">
        <f t="shared" si="110"/>
        <v>1</v>
      </c>
      <c r="Q901" s="1">
        <v>4</v>
      </c>
      <c r="R901" s="4" t="str">
        <f>+VLOOKUP(M901,data1!$B$2:$C$19,2,0)</f>
        <v>CP03</v>
      </c>
      <c r="S901" s="8" t="s">
        <v>207</v>
      </c>
    </row>
    <row r="902" spans="1:19" x14ac:dyDescent="0.25">
      <c r="A902" s="66">
        <v>42704</v>
      </c>
      <c r="B902" s="67" t="s">
        <v>10</v>
      </c>
      <c r="C902" s="67" t="s">
        <v>71</v>
      </c>
      <c r="D902" s="68">
        <v>1167750</v>
      </c>
      <c r="E902" s="2">
        <v>0</v>
      </c>
      <c r="F902" s="12">
        <f t="shared" si="105"/>
        <v>1.1677500000000001</v>
      </c>
      <c r="G902" s="8">
        <f t="shared" si="106"/>
        <v>11</v>
      </c>
      <c r="H902" s="8">
        <f t="shared" si="107"/>
        <v>2016</v>
      </c>
      <c r="I902" s="3" t="s">
        <v>10</v>
      </c>
      <c r="J902" s="6" t="str">
        <f t="shared" si="108"/>
        <v>6429</v>
      </c>
      <c r="K902" s="6" t="str">
        <f t="shared" si="109"/>
        <v>642</v>
      </c>
      <c r="L902" s="6" t="s">
        <v>207</v>
      </c>
      <c r="M902" s="4" t="str">
        <f>+VLOOKUP(J902,data1!$A$2:$C$19,2,0)</f>
        <v>Chi Phí dịch vụ mua ngoài</v>
      </c>
      <c r="N902" s="6" t="s">
        <v>87</v>
      </c>
      <c r="O902" s="8" t="s">
        <v>216</v>
      </c>
      <c r="P902" s="6" t="b">
        <f t="shared" si="110"/>
        <v>1</v>
      </c>
      <c r="Q902" s="1">
        <v>4</v>
      </c>
      <c r="R902" s="4" t="str">
        <f>+VLOOKUP(M902,data1!$B$2:$C$19,2,0)</f>
        <v>CP09</v>
      </c>
      <c r="S902" s="8" t="s">
        <v>207</v>
      </c>
    </row>
    <row r="903" spans="1:19" ht="30" x14ac:dyDescent="0.25">
      <c r="A903" s="66">
        <v>42704</v>
      </c>
      <c r="B903" s="67" t="s">
        <v>14</v>
      </c>
      <c r="C903" s="67" t="s">
        <v>39</v>
      </c>
      <c r="D903" s="68">
        <v>1134216</v>
      </c>
      <c r="E903" s="2">
        <v>0</v>
      </c>
      <c r="F903" s="12">
        <f t="shared" si="105"/>
        <v>1.1342159999999999</v>
      </c>
      <c r="G903" s="8">
        <f t="shared" si="106"/>
        <v>11</v>
      </c>
      <c r="H903" s="8">
        <f t="shared" si="107"/>
        <v>2016</v>
      </c>
      <c r="I903" s="3" t="s">
        <v>14</v>
      </c>
      <c r="J903" s="6" t="str">
        <f t="shared" si="108"/>
        <v>6426</v>
      </c>
      <c r="K903" s="6" t="str">
        <f t="shared" si="109"/>
        <v>642</v>
      </c>
      <c r="L903" s="6" t="s">
        <v>206</v>
      </c>
      <c r="M903" s="4" t="str">
        <f>+VLOOKUP(J903,data1!$A$2:$C$19,2,0)</f>
        <v>Chi phí điện, nước, điện thoại, Internet...</v>
      </c>
      <c r="N903" s="6" t="s">
        <v>210</v>
      </c>
      <c r="O903" s="8" t="s">
        <v>216</v>
      </c>
      <c r="P903" s="6" t="b">
        <f t="shared" si="110"/>
        <v>1</v>
      </c>
      <c r="Q903" s="1">
        <v>4</v>
      </c>
      <c r="R903" s="4" t="str">
        <f>+VLOOKUP(M903,data1!$B$2:$C$19,2,0)</f>
        <v>CP06</v>
      </c>
      <c r="S903" s="8" t="s">
        <v>207</v>
      </c>
    </row>
    <row r="904" spans="1:19" x14ac:dyDescent="0.25">
      <c r="A904" s="66">
        <v>42704</v>
      </c>
      <c r="B904" s="67" t="s">
        <v>16</v>
      </c>
      <c r="C904" s="67" t="s">
        <v>60</v>
      </c>
      <c r="D904" s="68">
        <v>943879.5</v>
      </c>
      <c r="E904" s="2">
        <v>0</v>
      </c>
      <c r="F904" s="12">
        <f t="shared" si="105"/>
        <v>0.94387949999999998</v>
      </c>
      <c r="G904" s="8">
        <f t="shared" si="106"/>
        <v>11</v>
      </c>
      <c r="H904" s="8">
        <f t="shared" si="107"/>
        <v>2016</v>
      </c>
      <c r="I904" s="3" t="s">
        <v>16</v>
      </c>
      <c r="J904" s="6" t="str">
        <f t="shared" si="108"/>
        <v>6429</v>
      </c>
      <c r="K904" s="6" t="str">
        <f t="shared" si="109"/>
        <v>642</v>
      </c>
      <c r="L904" s="6" t="s">
        <v>206</v>
      </c>
      <c r="M904" s="4" t="str">
        <f>+VLOOKUP(J904,data1!$A$2:$C$19,2,0)</f>
        <v>Chi Phí dịch vụ mua ngoài</v>
      </c>
      <c r="N904" s="6" t="s">
        <v>210</v>
      </c>
      <c r="O904" s="8" t="s">
        <v>216</v>
      </c>
      <c r="P904" s="6" t="b">
        <f t="shared" si="110"/>
        <v>1</v>
      </c>
      <c r="Q904" s="1">
        <v>4</v>
      </c>
      <c r="R904" s="4" t="str">
        <f>+VLOOKUP(M904,data1!$B$2:$C$19,2,0)</f>
        <v>CP09</v>
      </c>
      <c r="S904" s="8" t="s">
        <v>207</v>
      </c>
    </row>
    <row r="905" spans="1:19" x14ac:dyDescent="0.25">
      <c r="A905" s="66">
        <v>42704</v>
      </c>
      <c r="B905" s="67" t="s">
        <v>10</v>
      </c>
      <c r="C905" s="67" t="s">
        <v>69</v>
      </c>
      <c r="D905" s="68">
        <v>369000</v>
      </c>
      <c r="E905" s="2">
        <v>0</v>
      </c>
      <c r="F905" s="12">
        <f t="shared" si="105"/>
        <v>0.36899999999999999</v>
      </c>
      <c r="G905" s="8">
        <f t="shared" si="106"/>
        <v>11</v>
      </c>
      <c r="H905" s="8">
        <f t="shared" si="107"/>
        <v>2016</v>
      </c>
      <c r="I905" s="3" t="s">
        <v>10</v>
      </c>
      <c r="J905" s="6" t="str">
        <f t="shared" si="108"/>
        <v>6429</v>
      </c>
      <c r="K905" s="6" t="str">
        <f t="shared" si="109"/>
        <v>642</v>
      </c>
      <c r="L905" s="6" t="s">
        <v>207</v>
      </c>
      <c r="M905" s="4" t="str">
        <f>+VLOOKUP(J905,data1!$A$2:$C$19,2,0)</f>
        <v>Chi Phí dịch vụ mua ngoài</v>
      </c>
      <c r="N905" s="6" t="s">
        <v>87</v>
      </c>
      <c r="O905" s="8" t="s">
        <v>216</v>
      </c>
      <c r="P905" s="6" t="b">
        <f t="shared" si="110"/>
        <v>1</v>
      </c>
      <c r="Q905" s="1">
        <v>4</v>
      </c>
      <c r="R905" s="4" t="str">
        <f>+VLOOKUP(M905,data1!$B$2:$C$19,2,0)</f>
        <v>CP09</v>
      </c>
      <c r="S905" s="8" t="s">
        <v>207</v>
      </c>
    </row>
    <row r="906" spans="1:19" x14ac:dyDescent="0.25">
      <c r="A906" s="66">
        <v>42704</v>
      </c>
      <c r="B906" s="67" t="s">
        <v>13</v>
      </c>
      <c r="C906" s="67" t="s">
        <v>27</v>
      </c>
      <c r="D906" s="68">
        <v>362279.25</v>
      </c>
      <c r="E906" s="2">
        <v>0</v>
      </c>
      <c r="F906" s="12">
        <f t="shared" si="105"/>
        <v>0.36227925</v>
      </c>
      <c r="G906" s="8">
        <f t="shared" si="106"/>
        <v>11</v>
      </c>
      <c r="H906" s="8">
        <f t="shared" si="107"/>
        <v>2016</v>
      </c>
      <c r="I906" s="3" t="s">
        <v>13</v>
      </c>
      <c r="J906" s="6" t="str">
        <f t="shared" si="108"/>
        <v>6422</v>
      </c>
      <c r="K906" s="6" t="str">
        <f t="shared" si="109"/>
        <v>642</v>
      </c>
      <c r="L906" s="6" t="s">
        <v>206</v>
      </c>
      <c r="M906" s="4" t="str">
        <f>+VLOOKUP(J906,data1!$A$2:$C$19,2,0)</f>
        <v>Chi phí kiểm định hàng hóa</v>
      </c>
      <c r="N906" s="6" t="s">
        <v>210</v>
      </c>
      <c r="O906" s="8" t="s">
        <v>216</v>
      </c>
      <c r="P906" s="6" t="b">
        <f t="shared" si="110"/>
        <v>1</v>
      </c>
      <c r="Q906" s="1">
        <v>4</v>
      </c>
      <c r="R906" s="4" t="str">
        <f>+VLOOKUP(M906,data1!$B$2:$C$19,2,0)</f>
        <v>CP10</v>
      </c>
      <c r="S906" s="8" t="s">
        <v>207</v>
      </c>
    </row>
    <row r="907" spans="1:19" x14ac:dyDescent="0.25">
      <c r="A907" s="66">
        <v>42704</v>
      </c>
      <c r="B907" s="67" t="s">
        <v>10</v>
      </c>
      <c r="C907" s="67" t="s">
        <v>70</v>
      </c>
      <c r="D907" s="68">
        <v>231066</v>
      </c>
      <c r="E907" s="2">
        <v>0</v>
      </c>
      <c r="F907" s="12">
        <f t="shared" si="105"/>
        <v>0.23106599999999999</v>
      </c>
      <c r="G907" s="8">
        <f t="shared" si="106"/>
        <v>11</v>
      </c>
      <c r="H907" s="8">
        <f t="shared" si="107"/>
        <v>2016</v>
      </c>
      <c r="I907" s="3" t="s">
        <v>10</v>
      </c>
      <c r="J907" s="6" t="str">
        <f t="shared" si="108"/>
        <v>6429</v>
      </c>
      <c r="K907" s="6" t="str">
        <f t="shared" si="109"/>
        <v>642</v>
      </c>
      <c r="L907" s="6" t="s">
        <v>207</v>
      </c>
      <c r="M907" s="4" t="str">
        <f>+VLOOKUP(J907,data1!$A$2:$C$19,2,0)</f>
        <v>Chi Phí dịch vụ mua ngoài</v>
      </c>
      <c r="N907" s="6" t="s">
        <v>87</v>
      </c>
      <c r="O907" s="8" t="s">
        <v>216</v>
      </c>
      <c r="P907" s="6" t="b">
        <f t="shared" si="110"/>
        <v>1</v>
      </c>
      <c r="Q907" s="1">
        <v>4</v>
      </c>
      <c r="R907" s="4" t="str">
        <f>+VLOOKUP(M907,data1!$B$2:$C$19,2,0)</f>
        <v>CP09</v>
      </c>
      <c r="S907" s="8" t="s">
        <v>207</v>
      </c>
    </row>
    <row r="908" spans="1:19" x14ac:dyDescent="0.25">
      <c r="A908" s="66">
        <v>42704</v>
      </c>
      <c r="B908" s="67" t="s">
        <v>16</v>
      </c>
      <c r="C908" s="67" t="s">
        <v>32</v>
      </c>
      <c r="D908" s="68">
        <v>106425</v>
      </c>
      <c r="E908" s="2">
        <v>0</v>
      </c>
      <c r="F908" s="12">
        <f t="shared" si="105"/>
        <v>0.10642500000000001</v>
      </c>
      <c r="G908" s="8">
        <f t="shared" si="106"/>
        <v>11</v>
      </c>
      <c r="H908" s="8">
        <f t="shared" si="107"/>
        <v>2016</v>
      </c>
      <c r="I908" s="3" t="s">
        <v>16</v>
      </c>
      <c r="J908" s="6" t="str">
        <f t="shared" si="108"/>
        <v>6429</v>
      </c>
      <c r="K908" s="6" t="str">
        <f t="shared" si="109"/>
        <v>642</v>
      </c>
      <c r="L908" s="6" t="s">
        <v>206</v>
      </c>
      <c r="M908" s="4" t="str">
        <f>+VLOOKUP(J908,data1!$A$2:$C$19,2,0)</f>
        <v>Chi Phí dịch vụ mua ngoài</v>
      </c>
      <c r="N908" s="6" t="s">
        <v>210</v>
      </c>
      <c r="O908" s="8" t="s">
        <v>216</v>
      </c>
      <c r="P908" s="6" t="b">
        <f t="shared" si="110"/>
        <v>1</v>
      </c>
      <c r="Q908" s="1">
        <v>4</v>
      </c>
      <c r="R908" s="4" t="str">
        <f>+VLOOKUP(M908,data1!$B$2:$C$19,2,0)</f>
        <v>CP09</v>
      </c>
      <c r="S908" s="8" t="s">
        <v>207</v>
      </c>
    </row>
    <row r="909" spans="1:19" x14ac:dyDescent="0.25">
      <c r="A909" s="66">
        <v>42735</v>
      </c>
      <c r="B909" s="67" t="s">
        <v>4</v>
      </c>
      <c r="C909" s="67" t="s">
        <v>71</v>
      </c>
      <c r="D909" s="68">
        <v>478060265.25</v>
      </c>
      <c r="E909" s="2">
        <v>0</v>
      </c>
      <c r="F909" s="12">
        <f t="shared" si="105"/>
        <v>478.06026524999999</v>
      </c>
      <c r="G909" s="8">
        <f t="shared" si="106"/>
        <v>12</v>
      </c>
      <c r="H909" s="8">
        <f t="shared" si="107"/>
        <v>2016</v>
      </c>
      <c r="I909" s="3" t="s">
        <v>4</v>
      </c>
      <c r="J909" s="6" t="str">
        <f t="shared" si="108"/>
        <v>6421</v>
      </c>
      <c r="K909" s="6" t="str">
        <f t="shared" si="109"/>
        <v>642</v>
      </c>
      <c r="L909" s="6" t="s">
        <v>207</v>
      </c>
      <c r="M909" s="4" t="str">
        <f>+VLOOKUP(J909,data1!$A$2:$C$19,2,0)</f>
        <v>Lương và thưởng</v>
      </c>
      <c r="N909" s="6" t="s">
        <v>87</v>
      </c>
      <c r="O909" s="8" t="s">
        <v>216</v>
      </c>
      <c r="P909" s="6" t="b">
        <f t="shared" si="110"/>
        <v>1</v>
      </c>
      <c r="Q909" s="1">
        <v>4</v>
      </c>
      <c r="R909" s="4" t="str">
        <f>+VLOOKUP(M909,data1!$B$2:$C$19,2,0)</f>
        <v>CP01</v>
      </c>
      <c r="S909" s="8" t="s">
        <v>207</v>
      </c>
    </row>
    <row r="910" spans="1:19" x14ac:dyDescent="0.25">
      <c r="A910" s="66">
        <v>42735</v>
      </c>
      <c r="B910" s="67" t="s">
        <v>12</v>
      </c>
      <c r="C910" s="67" t="s">
        <v>74</v>
      </c>
      <c r="D910" s="68">
        <v>314619687</v>
      </c>
      <c r="E910" s="2">
        <v>0</v>
      </c>
      <c r="F910" s="12">
        <f t="shared" si="105"/>
        <v>314.619687</v>
      </c>
      <c r="G910" s="8">
        <f t="shared" si="106"/>
        <v>12</v>
      </c>
      <c r="H910" s="8">
        <f t="shared" si="107"/>
        <v>2016</v>
      </c>
      <c r="I910" s="3" t="s">
        <v>12</v>
      </c>
      <c r="J910" s="6" t="str">
        <f t="shared" si="108"/>
        <v>6421</v>
      </c>
      <c r="K910" s="6" t="str">
        <f t="shared" si="109"/>
        <v>642</v>
      </c>
      <c r="L910" s="6" t="s">
        <v>206</v>
      </c>
      <c r="M910" s="4" t="str">
        <f>+VLOOKUP(J910,data1!$A$2:$C$19,2,0)</f>
        <v>Lương và thưởng</v>
      </c>
      <c r="N910" s="6" t="s">
        <v>210</v>
      </c>
      <c r="O910" s="8" t="s">
        <v>216</v>
      </c>
      <c r="P910" s="6" t="b">
        <f t="shared" si="110"/>
        <v>1</v>
      </c>
      <c r="Q910" s="1">
        <v>4</v>
      </c>
      <c r="R910" s="4" t="str">
        <f>+VLOOKUP(M910,data1!$B$2:$C$19,2,0)</f>
        <v>CP01</v>
      </c>
      <c r="S910" s="8" t="s">
        <v>207</v>
      </c>
    </row>
    <row r="911" spans="1:19" x14ac:dyDescent="0.25">
      <c r="A911" s="66">
        <v>42735</v>
      </c>
      <c r="B911" s="67" t="s">
        <v>185</v>
      </c>
      <c r="C911" s="67" t="s">
        <v>37</v>
      </c>
      <c r="D911" s="68">
        <v>181438659</v>
      </c>
      <c r="E911" s="2">
        <v>0</v>
      </c>
      <c r="F911" s="12">
        <f t="shared" si="105"/>
        <v>181.438659</v>
      </c>
      <c r="G911" s="8">
        <f t="shared" si="106"/>
        <v>12</v>
      </c>
      <c r="H911" s="8">
        <f t="shared" si="107"/>
        <v>2016</v>
      </c>
      <c r="I911" s="3" t="s">
        <v>185</v>
      </c>
      <c r="J911" s="6" t="str">
        <f t="shared" si="108"/>
        <v>6423</v>
      </c>
      <c r="K911" s="6" t="str">
        <f t="shared" si="109"/>
        <v>642</v>
      </c>
      <c r="L911" s="6" t="s">
        <v>206</v>
      </c>
      <c r="M911" s="4" t="str">
        <f>+VLOOKUP(J911,data1!$A$2:$C$19,2,0)</f>
        <v>Chi phí công cụ, dụng cụ</v>
      </c>
      <c r="N911" s="6" t="s">
        <v>210</v>
      </c>
      <c r="O911" s="8" t="s">
        <v>216</v>
      </c>
      <c r="P911" s="6" t="b">
        <f t="shared" si="110"/>
        <v>1</v>
      </c>
      <c r="Q911" s="1">
        <v>4</v>
      </c>
      <c r="R911" s="4" t="str">
        <f>+VLOOKUP(M911,data1!$B$2:$C$19,2,0)</f>
        <v>CP03</v>
      </c>
      <c r="S911" s="8" t="s">
        <v>207</v>
      </c>
    </row>
    <row r="912" spans="1:19" x14ac:dyDescent="0.25">
      <c r="A912" s="66">
        <v>42735</v>
      </c>
      <c r="B912" s="67" t="s">
        <v>15</v>
      </c>
      <c r="C912" s="67" t="s">
        <v>39</v>
      </c>
      <c r="D912" s="68">
        <v>118219500</v>
      </c>
      <c r="E912" s="2">
        <v>0</v>
      </c>
      <c r="F912" s="12">
        <f t="shared" si="105"/>
        <v>118.2195</v>
      </c>
      <c r="G912" s="8">
        <f t="shared" si="106"/>
        <v>12</v>
      </c>
      <c r="H912" s="8">
        <f t="shared" si="107"/>
        <v>2016</v>
      </c>
      <c r="I912" s="3" t="s">
        <v>15</v>
      </c>
      <c r="J912" s="6" t="str">
        <f t="shared" si="108"/>
        <v>6428</v>
      </c>
      <c r="K912" s="6" t="str">
        <f t="shared" si="109"/>
        <v>642</v>
      </c>
      <c r="L912" s="6" t="s">
        <v>206</v>
      </c>
      <c r="M912" s="4" t="str">
        <f>+VLOOKUP(J912,data1!$A$2:$C$19,2,0)</f>
        <v>Công tác phí và tiếp khách</v>
      </c>
      <c r="N912" s="6" t="s">
        <v>210</v>
      </c>
      <c r="O912" s="8" t="s">
        <v>216</v>
      </c>
      <c r="P912" s="6" t="b">
        <f t="shared" si="110"/>
        <v>1</v>
      </c>
      <c r="Q912" s="1">
        <v>4</v>
      </c>
      <c r="R912" s="4" t="str">
        <f>+VLOOKUP(M912,data1!$B$2:$C$19,2,0)</f>
        <v>CP11</v>
      </c>
      <c r="S912" s="8" t="s">
        <v>207</v>
      </c>
    </row>
    <row r="913" spans="1:19" x14ac:dyDescent="0.25">
      <c r="A913" s="66">
        <v>42735</v>
      </c>
      <c r="B913" s="67" t="s">
        <v>9</v>
      </c>
      <c r="C913" s="67" t="s">
        <v>43</v>
      </c>
      <c r="D913" s="68">
        <v>109046250</v>
      </c>
      <c r="E913" s="2">
        <v>0</v>
      </c>
      <c r="F913" s="12">
        <f t="shared" si="105"/>
        <v>109.04625</v>
      </c>
      <c r="G913" s="8">
        <f t="shared" si="106"/>
        <v>12</v>
      </c>
      <c r="H913" s="8">
        <f t="shared" si="107"/>
        <v>2016</v>
      </c>
      <c r="I913" s="3" t="s">
        <v>9</v>
      </c>
      <c r="J913" s="6" t="str">
        <f t="shared" si="108"/>
        <v>6428</v>
      </c>
      <c r="K913" s="6" t="str">
        <f t="shared" si="109"/>
        <v>642</v>
      </c>
      <c r="L913" s="6" t="s">
        <v>207</v>
      </c>
      <c r="M913" s="4" t="str">
        <f>+VLOOKUP(J913,data1!$A$2:$C$19,2,0)</f>
        <v>Công tác phí và tiếp khách</v>
      </c>
      <c r="N913" s="6" t="s">
        <v>87</v>
      </c>
      <c r="O913" s="8" t="s">
        <v>216</v>
      </c>
      <c r="P913" s="6" t="b">
        <f t="shared" si="110"/>
        <v>1</v>
      </c>
      <c r="Q913" s="1">
        <v>4</v>
      </c>
      <c r="R913" s="4" t="str">
        <f>+VLOOKUP(M913,data1!$B$2:$C$19,2,0)</f>
        <v>CP11</v>
      </c>
      <c r="S913" s="8" t="s">
        <v>207</v>
      </c>
    </row>
    <row r="914" spans="1:19" x14ac:dyDescent="0.25">
      <c r="A914" s="66">
        <v>42735</v>
      </c>
      <c r="B914" s="67" t="s">
        <v>193</v>
      </c>
      <c r="C914" s="67" t="s">
        <v>39</v>
      </c>
      <c r="D914" s="68">
        <v>91751625</v>
      </c>
      <c r="E914" s="2">
        <v>0</v>
      </c>
      <c r="F914" s="12">
        <f t="shared" si="105"/>
        <v>91.751625000000004</v>
      </c>
      <c r="G914" s="8">
        <f t="shared" si="106"/>
        <v>12</v>
      </c>
      <c r="H914" s="8">
        <f t="shared" si="107"/>
        <v>2016</v>
      </c>
      <c r="I914" s="3" t="s">
        <v>193</v>
      </c>
      <c r="J914" s="6" t="str">
        <f t="shared" si="108"/>
        <v>6429</v>
      </c>
      <c r="K914" s="6" t="str">
        <f t="shared" si="109"/>
        <v>642</v>
      </c>
      <c r="L914" s="6" t="s">
        <v>209</v>
      </c>
      <c r="M914" s="4" t="str">
        <f>+VLOOKUP(J914,data1!$A$2:$C$19,2,0)</f>
        <v>Chi Phí dịch vụ mua ngoài</v>
      </c>
      <c r="N914" s="6" t="s">
        <v>212</v>
      </c>
      <c r="O914" s="8" t="s">
        <v>216</v>
      </c>
      <c r="P914" s="6" t="b">
        <f t="shared" si="110"/>
        <v>1</v>
      </c>
      <c r="Q914" s="1">
        <v>4</v>
      </c>
      <c r="R914" s="4" t="str">
        <f>+VLOOKUP(M914,data1!$B$2:$C$19,2,0)</f>
        <v>CP09</v>
      </c>
      <c r="S914" s="8" t="s">
        <v>207</v>
      </c>
    </row>
    <row r="915" spans="1:19" x14ac:dyDescent="0.25">
      <c r="A915" s="66">
        <v>42735</v>
      </c>
      <c r="B915" s="67" t="s">
        <v>22</v>
      </c>
      <c r="C915" s="67" t="s">
        <v>38</v>
      </c>
      <c r="D915" s="68">
        <v>90517500</v>
      </c>
      <c r="E915" s="2">
        <v>0</v>
      </c>
      <c r="F915" s="12">
        <f t="shared" si="105"/>
        <v>90.517499999999998</v>
      </c>
      <c r="G915" s="8">
        <f t="shared" si="106"/>
        <v>12</v>
      </c>
      <c r="H915" s="8">
        <f t="shared" si="107"/>
        <v>2016</v>
      </c>
      <c r="I915" s="3" t="s">
        <v>22</v>
      </c>
      <c r="J915" s="6" t="str">
        <f t="shared" si="108"/>
        <v>6427</v>
      </c>
      <c r="K915" s="6" t="str">
        <f t="shared" si="109"/>
        <v>642</v>
      </c>
      <c r="L915" s="6" t="s">
        <v>206</v>
      </c>
      <c r="M915" s="4" t="str">
        <f>+VLOOKUP(J915,data1!$A$2:$C$19,2,0)</f>
        <v>Chi phí thuê cửa hàng, văn phòng</v>
      </c>
      <c r="N915" s="6" t="s">
        <v>210</v>
      </c>
      <c r="O915" s="8" t="s">
        <v>216</v>
      </c>
      <c r="P915" s="6" t="b">
        <f t="shared" si="110"/>
        <v>1</v>
      </c>
      <c r="Q915" s="1">
        <v>4</v>
      </c>
      <c r="R915" s="4" t="str">
        <f>+VLOOKUP(M915,data1!$B$2:$C$19,2,0)</f>
        <v>CP07</v>
      </c>
      <c r="S915" s="8" t="s">
        <v>207</v>
      </c>
    </row>
    <row r="916" spans="1:19" x14ac:dyDescent="0.25">
      <c r="A916" s="66">
        <v>42735</v>
      </c>
      <c r="B916" s="67" t="s">
        <v>186</v>
      </c>
      <c r="C916" s="67" t="s">
        <v>33</v>
      </c>
      <c r="D916" s="68">
        <v>89853750</v>
      </c>
      <c r="E916" s="2">
        <v>0</v>
      </c>
      <c r="F916" s="12">
        <f t="shared" si="105"/>
        <v>89.853750000000005</v>
      </c>
      <c r="G916" s="8">
        <f t="shared" si="106"/>
        <v>12</v>
      </c>
      <c r="H916" s="8">
        <f t="shared" si="107"/>
        <v>2016</v>
      </c>
      <c r="I916" s="3" t="s">
        <v>186</v>
      </c>
      <c r="J916" s="6" t="str">
        <f t="shared" si="108"/>
        <v>6421</v>
      </c>
      <c r="K916" s="6" t="str">
        <f t="shared" si="109"/>
        <v>642</v>
      </c>
      <c r="L916" s="6" t="s">
        <v>208</v>
      </c>
      <c r="M916" s="4" t="str">
        <f>+VLOOKUP(J916,data1!$A$2:$C$19,2,0)</f>
        <v>Lương và thưởng</v>
      </c>
      <c r="N916" s="6" t="s">
        <v>211</v>
      </c>
      <c r="O916" s="8" t="s">
        <v>216</v>
      </c>
      <c r="P916" s="6" t="b">
        <f t="shared" si="110"/>
        <v>1</v>
      </c>
      <c r="Q916" s="1">
        <v>4</v>
      </c>
      <c r="R916" s="4" t="str">
        <f>+VLOOKUP(M916,data1!$B$2:$C$19,2,0)</f>
        <v>CP01</v>
      </c>
      <c r="S916" s="8" t="s">
        <v>207</v>
      </c>
    </row>
    <row r="917" spans="1:19" x14ac:dyDescent="0.25">
      <c r="A917" s="66">
        <v>42735</v>
      </c>
      <c r="B917" s="67" t="s">
        <v>84</v>
      </c>
      <c r="C917" s="67" t="s">
        <v>43</v>
      </c>
      <c r="D917" s="68">
        <v>80787375</v>
      </c>
      <c r="E917" s="2">
        <v>0</v>
      </c>
      <c r="F917" s="12">
        <f t="shared" si="105"/>
        <v>80.787374999999997</v>
      </c>
      <c r="G917" s="8">
        <f t="shared" si="106"/>
        <v>12</v>
      </c>
      <c r="H917" s="8">
        <f t="shared" si="107"/>
        <v>2016</v>
      </c>
      <c r="I917" s="3" t="s">
        <v>84</v>
      </c>
      <c r="J917" s="6" t="str">
        <f t="shared" si="108"/>
        <v>6427</v>
      </c>
      <c r="K917" s="6" t="str">
        <f t="shared" si="109"/>
        <v>642</v>
      </c>
      <c r="L917" s="6" t="s">
        <v>207</v>
      </c>
      <c r="M917" s="4" t="str">
        <f>+VLOOKUP(J917,data1!$A$2:$C$19,2,0)</f>
        <v>Chi phí thuê cửa hàng, văn phòng</v>
      </c>
      <c r="N917" s="6" t="s">
        <v>87</v>
      </c>
      <c r="O917" s="8" t="s">
        <v>216</v>
      </c>
      <c r="P917" s="6" t="b">
        <f t="shared" si="110"/>
        <v>1</v>
      </c>
      <c r="Q917" s="1">
        <v>4</v>
      </c>
      <c r="R917" s="4" t="str">
        <f>+VLOOKUP(M917,data1!$B$2:$C$19,2,0)</f>
        <v>CP07</v>
      </c>
      <c r="S917" s="8" t="s">
        <v>207</v>
      </c>
    </row>
    <row r="918" spans="1:19" x14ac:dyDescent="0.25">
      <c r="A918" s="66">
        <v>42735</v>
      </c>
      <c r="B918" s="67" t="s">
        <v>6</v>
      </c>
      <c r="C918" s="67" t="s">
        <v>51</v>
      </c>
      <c r="D918" s="68">
        <v>74566649.25</v>
      </c>
      <c r="E918" s="2">
        <v>0</v>
      </c>
      <c r="F918" s="12">
        <f t="shared" si="105"/>
        <v>74.566649249999998</v>
      </c>
      <c r="G918" s="8">
        <f t="shared" si="106"/>
        <v>12</v>
      </c>
      <c r="H918" s="8">
        <f t="shared" si="107"/>
        <v>2016</v>
      </c>
      <c r="I918" s="3" t="s">
        <v>6</v>
      </c>
      <c r="J918" s="6" t="str">
        <f t="shared" si="108"/>
        <v>6423</v>
      </c>
      <c r="K918" s="6" t="str">
        <f t="shared" si="109"/>
        <v>642</v>
      </c>
      <c r="L918" s="6" t="s">
        <v>207</v>
      </c>
      <c r="M918" s="4" t="str">
        <f>+VLOOKUP(J918,data1!$A$2:$C$19,2,0)</f>
        <v>Chi phí công cụ, dụng cụ</v>
      </c>
      <c r="N918" s="6" t="s">
        <v>87</v>
      </c>
      <c r="O918" s="8" t="s">
        <v>216</v>
      </c>
      <c r="P918" s="6" t="b">
        <f t="shared" si="110"/>
        <v>1</v>
      </c>
      <c r="Q918" s="1">
        <v>4</v>
      </c>
      <c r="R918" s="4" t="str">
        <f>+VLOOKUP(M918,data1!$B$2:$C$19,2,0)</f>
        <v>CP03</v>
      </c>
      <c r="S918" s="8" t="s">
        <v>207</v>
      </c>
    </row>
    <row r="919" spans="1:19" x14ac:dyDescent="0.25">
      <c r="A919" s="66">
        <v>42735</v>
      </c>
      <c r="B919" s="67" t="s">
        <v>10</v>
      </c>
      <c r="C919" s="67" t="s">
        <v>43</v>
      </c>
      <c r="D919" s="68">
        <v>66081278.25</v>
      </c>
      <c r="E919" s="2">
        <v>0</v>
      </c>
      <c r="F919" s="12">
        <f t="shared" si="105"/>
        <v>66.081278249999997</v>
      </c>
      <c r="G919" s="8">
        <f t="shared" si="106"/>
        <v>12</v>
      </c>
      <c r="H919" s="8">
        <f t="shared" si="107"/>
        <v>2016</v>
      </c>
      <c r="I919" s="3" t="s">
        <v>10</v>
      </c>
      <c r="J919" s="6" t="str">
        <f t="shared" si="108"/>
        <v>6429</v>
      </c>
      <c r="K919" s="6" t="str">
        <f t="shared" si="109"/>
        <v>642</v>
      </c>
      <c r="L919" s="6" t="s">
        <v>207</v>
      </c>
      <c r="M919" s="4" t="str">
        <f>+VLOOKUP(J919,data1!$A$2:$C$19,2,0)</f>
        <v>Chi Phí dịch vụ mua ngoài</v>
      </c>
      <c r="N919" s="6" t="s">
        <v>87</v>
      </c>
      <c r="O919" s="8" t="s">
        <v>216</v>
      </c>
      <c r="P919" s="6" t="b">
        <f t="shared" si="110"/>
        <v>1</v>
      </c>
      <c r="Q919" s="1">
        <v>4</v>
      </c>
      <c r="R919" s="4" t="str">
        <f>+VLOOKUP(M919,data1!$B$2:$C$19,2,0)</f>
        <v>CP09</v>
      </c>
      <c r="S919" s="8" t="s">
        <v>207</v>
      </c>
    </row>
    <row r="920" spans="1:19" x14ac:dyDescent="0.25">
      <c r="A920" s="66">
        <v>42735</v>
      </c>
      <c r="B920" s="67" t="s">
        <v>80</v>
      </c>
      <c r="C920" s="67" t="s">
        <v>32</v>
      </c>
      <c r="D920" s="68">
        <v>63639000</v>
      </c>
      <c r="E920" s="2">
        <v>0</v>
      </c>
      <c r="F920" s="12">
        <f t="shared" si="105"/>
        <v>63.639000000000003</v>
      </c>
      <c r="G920" s="8">
        <f t="shared" si="106"/>
        <v>12</v>
      </c>
      <c r="H920" s="8">
        <f t="shared" si="107"/>
        <v>2016</v>
      </c>
      <c r="I920" s="3" t="s">
        <v>80</v>
      </c>
      <c r="J920" s="6" t="str">
        <f t="shared" si="108"/>
        <v>6425</v>
      </c>
      <c r="K920" s="6" t="str">
        <f t="shared" si="109"/>
        <v>642</v>
      </c>
      <c r="L920" s="6" t="s">
        <v>206</v>
      </c>
      <c r="M920" s="4" t="str">
        <f>+VLOOKUP(J920,data1!$A$2:$C$19,2,0)</f>
        <v>Chi phí Marketing</v>
      </c>
      <c r="N920" s="6" t="s">
        <v>210</v>
      </c>
      <c r="O920" s="8" t="s">
        <v>216</v>
      </c>
      <c r="P920" s="6" t="b">
        <f t="shared" si="110"/>
        <v>1</v>
      </c>
      <c r="Q920" s="1">
        <v>4</v>
      </c>
      <c r="R920" s="4" t="str">
        <f>+VLOOKUP(M920,data1!$B$2:$C$19,2,0)</f>
        <v>CP05</v>
      </c>
      <c r="S920" s="8" t="s">
        <v>207</v>
      </c>
    </row>
    <row r="921" spans="1:19" x14ac:dyDescent="0.25">
      <c r="A921" s="66">
        <v>42735</v>
      </c>
      <c r="B921" s="67" t="s">
        <v>7</v>
      </c>
      <c r="C921" s="67" t="s">
        <v>34</v>
      </c>
      <c r="D921" s="68">
        <v>63639000</v>
      </c>
      <c r="E921" s="2">
        <v>0</v>
      </c>
      <c r="F921" s="12">
        <f t="shared" si="105"/>
        <v>63.639000000000003</v>
      </c>
      <c r="G921" s="8">
        <f t="shared" si="106"/>
        <v>12</v>
      </c>
      <c r="H921" s="8">
        <f t="shared" si="107"/>
        <v>2016</v>
      </c>
      <c r="I921" s="3" t="s">
        <v>7</v>
      </c>
      <c r="J921" s="6" t="str">
        <f t="shared" si="108"/>
        <v>6425</v>
      </c>
      <c r="K921" s="6" t="str">
        <f t="shared" si="109"/>
        <v>642</v>
      </c>
      <c r="L921" s="6" t="s">
        <v>207</v>
      </c>
      <c r="M921" s="4" t="str">
        <f>+VLOOKUP(J921,data1!$A$2:$C$19,2,0)</f>
        <v>Chi phí Marketing</v>
      </c>
      <c r="N921" s="6" t="s">
        <v>87</v>
      </c>
      <c r="O921" s="8" t="s">
        <v>216</v>
      </c>
      <c r="P921" s="6" t="b">
        <f t="shared" si="110"/>
        <v>1</v>
      </c>
      <c r="Q921" s="1">
        <v>4</v>
      </c>
      <c r="R921" s="4" t="str">
        <f>+VLOOKUP(M921,data1!$B$2:$C$19,2,0)</f>
        <v>CP05</v>
      </c>
      <c r="S921" s="8" t="s">
        <v>207</v>
      </c>
    </row>
    <row r="922" spans="1:19" x14ac:dyDescent="0.25">
      <c r="A922" s="66">
        <v>42735</v>
      </c>
      <c r="B922" s="67" t="s">
        <v>189</v>
      </c>
      <c r="C922" s="67" t="s">
        <v>43</v>
      </c>
      <c r="D922" s="68">
        <v>52153875</v>
      </c>
      <c r="E922" s="2">
        <v>0</v>
      </c>
      <c r="F922" s="12">
        <f t="shared" si="105"/>
        <v>52.153874999999999</v>
      </c>
      <c r="G922" s="8">
        <f t="shared" si="106"/>
        <v>12</v>
      </c>
      <c r="H922" s="8">
        <f t="shared" si="107"/>
        <v>2016</v>
      </c>
      <c r="I922" s="3" t="s">
        <v>189</v>
      </c>
      <c r="J922" s="6" t="str">
        <f t="shared" si="108"/>
        <v>6427</v>
      </c>
      <c r="K922" s="6" t="str">
        <f t="shared" si="109"/>
        <v>642</v>
      </c>
      <c r="L922" s="6" t="s">
        <v>208</v>
      </c>
      <c r="M922" s="4" t="str">
        <f>+VLOOKUP(J922,data1!$A$2:$C$19,2,0)</f>
        <v>Chi phí thuê cửa hàng, văn phòng</v>
      </c>
      <c r="N922" s="6" t="s">
        <v>211</v>
      </c>
      <c r="O922" s="8" t="s">
        <v>216</v>
      </c>
      <c r="P922" s="6" t="b">
        <f t="shared" si="110"/>
        <v>1</v>
      </c>
      <c r="Q922" s="1">
        <v>4</v>
      </c>
      <c r="R922" s="4" t="str">
        <f>+VLOOKUP(M922,data1!$B$2:$C$19,2,0)</f>
        <v>CP07</v>
      </c>
      <c r="S922" s="8" t="s">
        <v>207</v>
      </c>
    </row>
    <row r="923" spans="1:19" x14ac:dyDescent="0.25">
      <c r="A923" s="66">
        <v>42735</v>
      </c>
      <c r="B923" s="67" t="s">
        <v>80</v>
      </c>
      <c r="C923" s="67" t="s">
        <v>31</v>
      </c>
      <c r="D923" s="68">
        <v>50708250</v>
      </c>
      <c r="E923" s="2">
        <v>0</v>
      </c>
      <c r="F923" s="12">
        <f t="shared" si="105"/>
        <v>50.70825</v>
      </c>
      <c r="G923" s="8">
        <f t="shared" si="106"/>
        <v>12</v>
      </c>
      <c r="H923" s="8">
        <f t="shared" si="107"/>
        <v>2016</v>
      </c>
      <c r="I923" s="3" t="s">
        <v>80</v>
      </c>
      <c r="J923" s="6" t="str">
        <f t="shared" si="108"/>
        <v>6425</v>
      </c>
      <c r="K923" s="6" t="str">
        <f t="shared" si="109"/>
        <v>642</v>
      </c>
      <c r="L923" s="6" t="s">
        <v>206</v>
      </c>
      <c r="M923" s="4" t="str">
        <f>+VLOOKUP(J923,data1!$A$2:$C$19,2,0)</f>
        <v>Chi phí Marketing</v>
      </c>
      <c r="N923" s="6" t="s">
        <v>210</v>
      </c>
      <c r="O923" s="8" t="s">
        <v>216</v>
      </c>
      <c r="P923" s="6" t="b">
        <f t="shared" si="110"/>
        <v>1</v>
      </c>
      <c r="Q923" s="1">
        <v>4</v>
      </c>
      <c r="R923" s="4" t="str">
        <f>+VLOOKUP(M923,data1!$B$2:$C$19,2,0)</f>
        <v>CP05</v>
      </c>
      <c r="S923" s="8" t="s">
        <v>207</v>
      </c>
    </row>
    <row r="924" spans="1:19" x14ac:dyDescent="0.25">
      <c r="A924" s="66">
        <v>42735</v>
      </c>
      <c r="B924" s="67" t="s">
        <v>4</v>
      </c>
      <c r="C924" s="67" t="s">
        <v>43</v>
      </c>
      <c r="D924" s="68">
        <v>48825000</v>
      </c>
      <c r="E924" s="2">
        <v>0</v>
      </c>
      <c r="F924" s="12">
        <f t="shared" si="105"/>
        <v>48.825000000000003</v>
      </c>
      <c r="G924" s="8">
        <f t="shared" si="106"/>
        <v>12</v>
      </c>
      <c r="H924" s="8">
        <f t="shared" si="107"/>
        <v>2016</v>
      </c>
      <c r="I924" s="3" t="s">
        <v>4</v>
      </c>
      <c r="J924" s="6" t="str">
        <f t="shared" si="108"/>
        <v>6421</v>
      </c>
      <c r="K924" s="6" t="str">
        <f t="shared" si="109"/>
        <v>642</v>
      </c>
      <c r="L924" s="6" t="s">
        <v>207</v>
      </c>
      <c r="M924" s="4" t="str">
        <f>+VLOOKUP(J924,data1!$A$2:$C$19,2,0)</f>
        <v>Lương và thưởng</v>
      </c>
      <c r="N924" s="6" t="s">
        <v>87</v>
      </c>
      <c r="O924" s="8" t="s">
        <v>216</v>
      </c>
      <c r="P924" s="6" t="b">
        <f t="shared" si="110"/>
        <v>1</v>
      </c>
      <c r="Q924" s="1">
        <v>4</v>
      </c>
      <c r="R924" s="4" t="str">
        <f>+VLOOKUP(M924,data1!$B$2:$C$19,2,0)</f>
        <v>CP01</v>
      </c>
      <c r="S924" s="8" t="s">
        <v>207</v>
      </c>
    </row>
    <row r="925" spans="1:19" x14ac:dyDescent="0.25">
      <c r="A925" s="66">
        <v>42735</v>
      </c>
      <c r="B925" s="67" t="s">
        <v>192</v>
      </c>
      <c r="C925" s="67" t="s">
        <v>39</v>
      </c>
      <c r="D925" s="68">
        <v>45920025</v>
      </c>
      <c r="E925" s="2">
        <v>0</v>
      </c>
      <c r="F925" s="12">
        <f t="shared" ref="F925:F988" si="111">D925/1000000</f>
        <v>45.920025000000003</v>
      </c>
      <c r="G925" s="8">
        <f t="shared" ref="G925:G988" si="112">MONTH(A925)</f>
        <v>12</v>
      </c>
      <c r="H925" s="8">
        <f t="shared" ref="H925:H988" si="113">YEAR(A925)</f>
        <v>2016</v>
      </c>
      <c r="I925" s="3" t="s">
        <v>192</v>
      </c>
      <c r="J925" s="6" t="str">
        <f t="shared" ref="J925:J988" si="114">+LEFT(I925,4)</f>
        <v>6423</v>
      </c>
      <c r="K925" s="6" t="str">
        <f t="shared" ref="K925:K988" si="115">+LEFT(J925,3)</f>
        <v>642</v>
      </c>
      <c r="L925" s="6" t="s">
        <v>209</v>
      </c>
      <c r="M925" s="4" t="str">
        <f>+VLOOKUP(J925,data1!$A$2:$C$19,2,0)</f>
        <v>Chi phí công cụ, dụng cụ</v>
      </c>
      <c r="N925" s="6" t="s">
        <v>212</v>
      </c>
      <c r="O925" s="8" t="s">
        <v>216</v>
      </c>
      <c r="P925" s="6" t="b">
        <f t="shared" si="110"/>
        <v>1</v>
      </c>
      <c r="Q925" s="1">
        <v>4</v>
      </c>
      <c r="R925" s="4" t="str">
        <f>+VLOOKUP(M925,data1!$B$2:$C$19,2,0)</f>
        <v>CP03</v>
      </c>
      <c r="S925" s="8" t="s">
        <v>207</v>
      </c>
    </row>
    <row r="926" spans="1:19" x14ac:dyDescent="0.25">
      <c r="A926" s="66">
        <v>42735</v>
      </c>
      <c r="B926" s="67" t="s">
        <v>10</v>
      </c>
      <c r="C926" s="67" t="s">
        <v>51</v>
      </c>
      <c r="D926" s="68">
        <v>42365625.75</v>
      </c>
      <c r="E926" s="2">
        <v>0</v>
      </c>
      <c r="F926" s="12">
        <f t="shared" si="111"/>
        <v>42.36562575</v>
      </c>
      <c r="G926" s="8">
        <f t="shared" si="112"/>
        <v>12</v>
      </c>
      <c r="H926" s="8">
        <f t="shared" si="113"/>
        <v>2016</v>
      </c>
      <c r="I926" s="3" t="s">
        <v>10</v>
      </c>
      <c r="J926" s="6" t="str">
        <f t="shared" si="114"/>
        <v>6429</v>
      </c>
      <c r="K926" s="6" t="str">
        <f t="shared" si="115"/>
        <v>642</v>
      </c>
      <c r="L926" s="6" t="s">
        <v>207</v>
      </c>
      <c r="M926" s="4" t="str">
        <f>+VLOOKUP(J926,data1!$A$2:$C$19,2,0)</f>
        <v>Chi Phí dịch vụ mua ngoài</v>
      </c>
      <c r="N926" s="6" t="s">
        <v>87</v>
      </c>
      <c r="O926" s="8" t="s">
        <v>216</v>
      </c>
      <c r="P926" s="6" t="b">
        <f t="shared" si="110"/>
        <v>1</v>
      </c>
      <c r="Q926" s="1">
        <v>4</v>
      </c>
      <c r="R926" s="4" t="str">
        <f>+VLOOKUP(M926,data1!$B$2:$C$19,2,0)</f>
        <v>CP09</v>
      </c>
      <c r="S926" s="8" t="s">
        <v>207</v>
      </c>
    </row>
    <row r="927" spans="1:19" x14ac:dyDescent="0.25">
      <c r="A927" s="66">
        <v>42735</v>
      </c>
      <c r="B927" s="67" t="s">
        <v>6</v>
      </c>
      <c r="C927" s="67" t="s">
        <v>50</v>
      </c>
      <c r="D927" s="68">
        <v>41232474</v>
      </c>
      <c r="E927" s="2">
        <v>0</v>
      </c>
      <c r="F927" s="12">
        <f t="shared" si="111"/>
        <v>41.232474000000003</v>
      </c>
      <c r="G927" s="8">
        <f t="shared" si="112"/>
        <v>12</v>
      </c>
      <c r="H927" s="8">
        <f t="shared" si="113"/>
        <v>2016</v>
      </c>
      <c r="I927" s="3" t="s">
        <v>6</v>
      </c>
      <c r="J927" s="6" t="str">
        <f t="shared" si="114"/>
        <v>6423</v>
      </c>
      <c r="K927" s="6" t="str">
        <f t="shared" si="115"/>
        <v>642</v>
      </c>
      <c r="L927" s="6" t="s">
        <v>207</v>
      </c>
      <c r="M927" s="4" t="str">
        <f>+VLOOKUP(J927,data1!$A$2:$C$19,2,0)</f>
        <v>Chi phí công cụ, dụng cụ</v>
      </c>
      <c r="N927" s="6" t="s">
        <v>87</v>
      </c>
      <c r="O927" s="8" t="s">
        <v>216</v>
      </c>
      <c r="P927" s="6" t="b">
        <f t="shared" si="110"/>
        <v>1</v>
      </c>
      <c r="Q927" s="1">
        <v>4</v>
      </c>
      <c r="R927" s="4" t="str">
        <f>+VLOOKUP(M927,data1!$B$2:$C$19,2,0)</f>
        <v>CP03</v>
      </c>
      <c r="S927" s="8" t="s">
        <v>207</v>
      </c>
    </row>
    <row r="928" spans="1:19" x14ac:dyDescent="0.25">
      <c r="A928" s="66">
        <v>42735</v>
      </c>
      <c r="B928" s="67" t="s">
        <v>9</v>
      </c>
      <c r="C928" s="67" t="s">
        <v>33</v>
      </c>
      <c r="D928" s="68">
        <v>29713500</v>
      </c>
      <c r="E928" s="2">
        <v>0</v>
      </c>
      <c r="F928" s="12">
        <f t="shared" si="111"/>
        <v>29.7135</v>
      </c>
      <c r="G928" s="8">
        <f t="shared" si="112"/>
        <v>12</v>
      </c>
      <c r="H928" s="8">
        <f t="shared" si="113"/>
        <v>2016</v>
      </c>
      <c r="I928" s="3" t="s">
        <v>9</v>
      </c>
      <c r="J928" s="6" t="str">
        <f t="shared" si="114"/>
        <v>6428</v>
      </c>
      <c r="K928" s="6" t="str">
        <f t="shared" si="115"/>
        <v>642</v>
      </c>
      <c r="L928" s="6" t="s">
        <v>207</v>
      </c>
      <c r="M928" s="4" t="str">
        <f>+VLOOKUP(J928,data1!$A$2:$C$19,2,0)</f>
        <v>Công tác phí và tiếp khách</v>
      </c>
      <c r="N928" s="6" t="s">
        <v>87</v>
      </c>
      <c r="O928" s="8" t="s">
        <v>216</v>
      </c>
      <c r="P928" s="6" t="b">
        <f t="shared" si="110"/>
        <v>1</v>
      </c>
      <c r="Q928" s="1">
        <v>4</v>
      </c>
      <c r="R928" s="4" t="str">
        <f>+VLOOKUP(M928,data1!$B$2:$C$19,2,0)</f>
        <v>CP11</v>
      </c>
      <c r="S928" s="8" t="s">
        <v>207</v>
      </c>
    </row>
    <row r="929" spans="1:19" x14ac:dyDescent="0.25">
      <c r="A929" s="66">
        <v>42735</v>
      </c>
      <c r="B929" s="67" t="s">
        <v>10</v>
      </c>
      <c r="C929" s="67" t="s">
        <v>33</v>
      </c>
      <c r="D929" s="68">
        <v>25937550</v>
      </c>
      <c r="E929" s="2">
        <v>0</v>
      </c>
      <c r="F929" s="12">
        <f t="shared" si="111"/>
        <v>25.937550000000002</v>
      </c>
      <c r="G929" s="8">
        <f t="shared" si="112"/>
        <v>12</v>
      </c>
      <c r="H929" s="8">
        <f t="shared" si="113"/>
        <v>2016</v>
      </c>
      <c r="I929" s="3" t="s">
        <v>10</v>
      </c>
      <c r="J929" s="6" t="str">
        <f t="shared" si="114"/>
        <v>6429</v>
      </c>
      <c r="K929" s="6" t="str">
        <f t="shared" si="115"/>
        <v>642</v>
      </c>
      <c r="L929" s="6" t="s">
        <v>207</v>
      </c>
      <c r="M929" s="4" t="str">
        <f>+VLOOKUP(J929,data1!$A$2:$C$19,2,0)</f>
        <v>Chi Phí dịch vụ mua ngoài</v>
      </c>
      <c r="N929" s="6" t="s">
        <v>87</v>
      </c>
      <c r="O929" s="8" t="s">
        <v>216</v>
      </c>
      <c r="P929" s="6" t="b">
        <f t="shared" ref="P929:P992" si="116">+EXACT($B929,$I929)</f>
        <v>1</v>
      </c>
      <c r="Q929" s="1">
        <v>4</v>
      </c>
      <c r="R929" s="4" t="str">
        <f>+VLOOKUP(M929,data1!$B$2:$C$19,2,0)</f>
        <v>CP09</v>
      </c>
      <c r="S929" s="8" t="s">
        <v>207</v>
      </c>
    </row>
    <row r="930" spans="1:19" x14ac:dyDescent="0.25">
      <c r="A930" s="66">
        <v>42735</v>
      </c>
      <c r="B930" s="67" t="s">
        <v>80</v>
      </c>
      <c r="C930" s="67" t="s">
        <v>38</v>
      </c>
      <c r="D930" s="68">
        <v>25348124.25</v>
      </c>
      <c r="E930" s="2">
        <v>0</v>
      </c>
      <c r="F930" s="12">
        <f t="shared" si="111"/>
        <v>25.348124250000001</v>
      </c>
      <c r="G930" s="8">
        <f t="shared" si="112"/>
        <v>12</v>
      </c>
      <c r="H930" s="8">
        <f t="shared" si="113"/>
        <v>2016</v>
      </c>
      <c r="I930" s="3" t="s">
        <v>80</v>
      </c>
      <c r="J930" s="6" t="str">
        <f t="shared" si="114"/>
        <v>6425</v>
      </c>
      <c r="K930" s="6" t="str">
        <f t="shared" si="115"/>
        <v>642</v>
      </c>
      <c r="L930" s="6" t="s">
        <v>206</v>
      </c>
      <c r="M930" s="4" t="str">
        <f>+VLOOKUP(J930,data1!$A$2:$C$19,2,0)</f>
        <v>Chi phí Marketing</v>
      </c>
      <c r="N930" s="6" t="s">
        <v>210</v>
      </c>
      <c r="O930" s="8" t="s">
        <v>216</v>
      </c>
      <c r="P930" s="6" t="b">
        <f t="shared" si="116"/>
        <v>1</v>
      </c>
      <c r="Q930" s="1">
        <v>4</v>
      </c>
      <c r="R930" s="4" t="str">
        <f>+VLOOKUP(M930,data1!$B$2:$C$19,2,0)</f>
        <v>CP05</v>
      </c>
      <c r="S930" s="8" t="s">
        <v>207</v>
      </c>
    </row>
    <row r="931" spans="1:19" x14ac:dyDescent="0.25">
      <c r="A931" s="66">
        <v>42735</v>
      </c>
      <c r="B931" s="67" t="s">
        <v>185</v>
      </c>
      <c r="C931" s="67" t="s">
        <v>38</v>
      </c>
      <c r="D931" s="68">
        <v>18749999.25</v>
      </c>
      <c r="E931" s="2">
        <v>0</v>
      </c>
      <c r="F931" s="12">
        <f t="shared" si="111"/>
        <v>18.749999249999998</v>
      </c>
      <c r="G931" s="8">
        <f t="shared" si="112"/>
        <v>12</v>
      </c>
      <c r="H931" s="8">
        <f t="shared" si="113"/>
        <v>2016</v>
      </c>
      <c r="I931" s="3" t="s">
        <v>185</v>
      </c>
      <c r="J931" s="6" t="str">
        <f t="shared" si="114"/>
        <v>6423</v>
      </c>
      <c r="K931" s="6" t="str">
        <f t="shared" si="115"/>
        <v>642</v>
      </c>
      <c r="L931" s="6" t="s">
        <v>206</v>
      </c>
      <c r="M931" s="4" t="str">
        <f>+VLOOKUP(J931,data1!$A$2:$C$19,2,0)</f>
        <v>Chi phí công cụ, dụng cụ</v>
      </c>
      <c r="N931" s="6" t="s">
        <v>210</v>
      </c>
      <c r="O931" s="8" t="s">
        <v>216</v>
      </c>
      <c r="P931" s="6" t="b">
        <f t="shared" si="116"/>
        <v>1</v>
      </c>
      <c r="Q931" s="1">
        <v>4</v>
      </c>
      <c r="R931" s="4" t="str">
        <f>+VLOOKUP(M931,data1!$B$2:$C$19,2,0)</f>
        <v>CP03</v>
      </c>
      <c r="S931" s="8" t="s">
        <v>207</v>
      </c>
    </row>
    <row r="932" spans="1:19" x14ac:dyDescent="0.25">
      <c r="A932" s="66">
        <v>42735</v>
      </c>
      <c r="B932" s="67" t="s">
        <v>16</v>
      </c>
      <c r="C932" s="67" t="s">
        <v>31</v>
      </c>
      <c r="D932" s="68">
        <v>17923500</v>
      </c>
      <c r="E932" s="2">
        <v>0</v>
      </c>
      <c r="F932" s="12">
        <f t="shared" si="111"/>
        <v>17.923500000000001</v>
      </c>
      <c r="G932" s="8">
        <f t="shared" si="112"/>
        <v>12</v>
      </c>
      <c r="H932" s="8">
        <f t="shared" si="113"/>
        <v>2016</v>
      </c>
      <c r="I932" s="3" t="s">
        <v>16</v>
      </c>
      <c r="J932" s="6" t="str">
        <f t="shared" si="114"/>
        <v>6429</v>
      </c>
      <c r="K932" s="6" t="str">
        <f t="shared" si="115"/>
        <v>642</v>
      </c>
      <c r="L932" s="6" t="s">
        <v>206</v>
      </c>
      <c r="M932" s="4" t="str">
        <f>+VLOOKUP(J932,data1!$A$2:$C$19,2,0)</f>
        <v>Chi Phí dịch vụ mua ngoài</v>
      </c>
      <c r="N932" s="6" t="s">
        <v>210</v>
      </c>
      <c r="O932" s="8" t="s">
        <v>216</v>
      </c>
      <c r="P932" s="6" t="b">
        <f t="shared" si="116"/>
        <v>1</v>
      </c>
      <c r="Q932" s="1">
        <v>4</v>
      </c>
      <c r="R932" s="4" t="str">
        <f>+VLOOKUP(M932,data1!$B$2:$C$19,2,0)</f>
        <v>CP09</v>
      </c>
      <c r="S932" s="8" t="s">
        <v>207</v>
      </c>
    </row>
    <row r="933" spans="1:19" x14ac:dyDescent="0.25">
      <c r="A933" s="66">
        <v>42735</v>
      </c>
      <c r="B933" s="67" t="s">
        <v>183</v>
      </c>
      <c r="C933" s="67" t="s">
        <v>79</v>
      </c>
      <c r="D933" s="68">
        <v>17320875.75</v>
      </c>
      <c r="E933" s="2">
        <v>0</v>
      </c>
      <c r="F933" s="12">
        <f t="shared" si="111"/>
        <v>17.320875749999999</v>
      </c>
      <c r="G933" s="8">
        <f t="shared" si="112"/>
        <v>12</v>
      </c>
      <c r="H933" s="8">
        <f t="shared" si="113"/>
        <v>2016</v>
      </c>
      <c r="I933" s="3" t="s">
        <v>183</v>
      </c>
      <c r="J933" s="6" t="str">
        <f t="shared" si="114"/>
        <v>6424</v>
      </c>
      <c r="K933" s="6" t="str">
        <f t="shared" si="115"/>
        <v>642</v>
      </c>
      <c r="L933" s="6" t="s">
        <v>208</v>
      </c>
      <c r="M933" s="4" t="str">
        <f>+VLOOKUP(J933,data1!$A$2:$C$19,2,0)</f>
        <v>Chi phí khấu hao TSCĐ</v>
      </c>
      <c r="N933" s="6" t="s">
        <v>211</v>
      </c>
      <c r="O933" s="8" t="s">
        <v>216</v>
      </c>
      <c r="P933" s="6" t="b">
        <f t="shared" si="116"/>
        <v>1</v>
      </c>
      <c r="Q933" s="1">
        <v>4</v>
      </c>
      <c r="R933" s="4" t="str">
        <f>+VLOOKUP(M933,data1!$B$2:$C$19,2,0)</f>
        <v>CP04</v>
      </c>
      <c r="S933" s="8" t="s">
        <v>207</v>
      </c>
    </row>
    <row r="934" spans="1:19" x14ac:dyDescent="0.25">
      <c r="A934" s="66">
        <v>42735</v>
      </c>
      <c r="B934" s="67" t="s">
        <v>15</v>
      </c>
      <c r="C934" s="67" t="s">
        <v>31</v>
      </c>
      <c r="D934" s="68">
        <v>16875000</v>
      </c>
      <c r="E934" s="2">
        <v>0</v>
      </c>
      <c r="F934" s="12">
        <f t="shared" si="111"/>
        <v>16.875</v>
      </c>
      <c r="G934" s="8">
        <f t="shared" si="112"/>
        <v>12</v>
      </c>
      <c r="H934" s="8">
        <f t="shared" si="113"/>
        <v>2016</v>
      </c>
      <c r="I934" s="3" t="s">
        <v>15</v>
      </c>
      <c r="J934" s="6" t="str">
        <f t="shared" si="114"/>
        <v>6428</v>
      </c>
      <c r="K934" s="6" t="str">
        <f t="shared" si="115"/>
        <v>642</v>
      </c>
      <c r="L934" s="6" t="s">
        <v>206</v>
      </c>
      <c r="M934" s="4" t="str">
        <f>+VLOOKUP(J934,data1!$A$2:$C$19,2,0)</f>
        <v>Công tác phí và tiếp khách</v>
      </c>
      <c r="N934" s="6" t="s">
        <v>210</v>
      </c>
      <c r="O934" s="8" t="s">
        <v>216</v>
      </c>
      <c r="P934" s="6" t="b">
        <f t="shared" si="116"/>
        <v>1</v>
      </c>
      <c r="Q934" s="1">
        <v>4</v>
      </c>
      <c r="R934" s="4" t="str">
        <f>+VLOOKUP(M934,data1!$B$2:$C$19,2,0)</f>
        <v>CP11</v>
      </c>
      <c r="S934" s="8" t="s">
        <v>207</v>
      </c>
    </row>
    <row r="935" spans="1:19" x14ac:dyDescent="0.25">
      <c r="A935" s="66">
        <v>42735</v>
      </c>
      <c r="B935" s="67" t="s">
        <v>188</v>
      </c>
      <c r="C935" s="67" t="s">
        <v>33</v>
      </c>
      <c r="D935" s="68">
        <v>15135750</v>
      </c>
      <c r="E935" s="2">
        <v>0</v>
      </c>
      <c r="F935" s="12">
        <f t="shared" si="111"/>
        <v>15.13575</v>
      </c>
      <c r="G935" s="8">
        <f t="shared" si="112"/>
        <v>12</v>
      </c>
      <c r="H935" s="8">
        <f t="shared" si="113"/>
        <v>2016</v>
      </c>
      <c r="I935" s="3" t="s">
        <v>188</v>
      </c>
      <c r="J935" s="6" t="str">
        <f t="shared" si="114"/>
        <v>6429</v>
      </c>
      <c r="K935" s="6" t="str">
        <f t="shared" si="115"/>
        <v>642</v>
      </c>
      <c r="L935" s="6" t="s">
        <v>208</v>
      </c>
      <c r="M935" s="4" t="str">
        <f>+VLOOKUP(J935,data1!$A$2:$C$19,2,0)</f>
        <v>Chi Phí dịch vụ mua ngoài</v>
      </c>
      <c r="N935" s="6" t="s">
        <v>211</v>
      </c>
      <c r="O935" s="8" t="s">
        <v>216</v>
      </c>
      <c r="P935" s="6" t="b">
        <f t="shared" si="116"/>
        <v>1</v>
      </c>
      <c r="Q935" s="1">
        <v>4</v>
      </c>
      <c r="R935" s="4" t="str">
        <f>+VLOOKUP(M935,data1!$B$2:$C$19,2,0)</f>
        <v>CP09</v>
      </c>
      <c r="S935" s="8" t="s">
        <v>207</v>
      </c>
    </row>
    <row r="936" spans="1:19" x14ac:dyDescent="0.25">
      <c r="A936" s="66">
        <v>42735</v>
      </c>
      <c r="B936" s="67" t="s">
        <v>80</v>
      </c>
      <c r="C936" s="67" t="s">
        <v>30</v>
      </c>
      <c r="D936" s="68">
        <v>15075000</v>
      </c>
      <c r="E936" s="2">
        <v>0</v>
      </c>
      <c r="F936" s="12">
        <f t="shared" si="111"/>
        <v>15.074999999999999</v>
      </c>
      <c r="G936" s="8">
        <f t="shared" si="112"/>
        <v>12</v>
      </c>
      <c r="H936" s="8">
        <f t="shared" si="113"/>
        <v>2016</v>
      </c>
      <c r="I936" s="3" t="s">
        <v>80</v>
      </c>
      <c r="J936" s="6" t="str">
        <f t="shared" si="114"/>
        <v>6425</v>
      </c>
      <c r="K936" s="6" t="str">
        <f t="shared" si="115"/>
        <v>642</v>
      </c>
      <c r="L936" s="6" t="s">
        <v>206</v>
      </c>
      <c r="M936" s="4" t="str">
        <f>+VLOOKUP(J936,data1!$A$2:$C$19,2,0)</f>
        <v>Chi phí Marketing</v>
      </c>
      <c r="N936" s="6" t="s">
        <v>210</v>
      </c>
      <c r="O936" s="8" t="s">
        <v>216</v>
      </c>
      <c r="P936" s="6" t="b">
        <f t="shared" si="116"/>
        <v>1</v>
      </c>
      <c r="Q936" s="1">
        <v>4</v>
      </c>
      <c r="R936" s="4" t="str">
        <f>+VLOOKUP(M936,data1!$B$2:$C$19,2,0)</f>
        <v>CP05</v>
      </c>
      <c r="S936" s="8" t="s">
        <v>207</v>
      </c>
    </row>
    <row r="937" spans="1:19" x14ac:dyDescent="0.25">
      <c r="A937" s="66">
        <v>42735</v>
      </c>
      <c r="B937" s="67" t="s">
        <v>187</v>
      </c>
      <c r="C937" s="67" t="s">
        <v>79</v>
      </c>
      <c r="D937" s="68">
        <v>14852063.25</v>
      </c>
      <c r="E937" s="2">
        <v>0</v>
      </c>
      <c r="F937" s="12">
        <f t="shared" si="111"/>
        <v>14.85206325</v>
      </c>
      <c r="G937" s="8">
        <f t="shared" si="112"/>
        <v>12</v>
      </c>
      <c r="H937" s="8">
        <f t="shared" si="113"/>
        <v>2016</v>
      </c>
      <c r="I937" s="3" t="s">
        <v>187</v>
      </c>
      <c r="J937" s="6" t="str">
        <f t="shared" si="114"/>
        <v>6424</v>
      </c>
      <c r="K937" s="6" t="str">
        <f t="shared" si="115"/>
        <v>642</v>
      </c>
      <c r="L937" s="6" t="s">
        <v>207</v>
      </c>
      <c r="M937" s="4" t="str">
        <f>+VLOOKUP(J937,data1!$A$2:$C$19,2,0)</f>
        <v>Chi phí khấu hao TSCĐ</v>
      </c>
      <c r="N937" s="6" t="s">
        <v>87</v>
      </c>
      <c r="O937" s="8" t="s">
        <v>216</v>
      </c>
      <c r="P937" s="6" t="b">
        <f t="shared" si="116"/>
        <v>1</v>
      </c>
      <c r="Q937" s="1">
        <v>4</v>
      </c>
      <c r="R937" s="4" t="str">
        <f>+VLOOKUP(M937,data1!$B$2:$C$19,2,0)</f>
        <v>CP04</v>
      </c>
      <c r="S937" s="8" t="s">
        <v>207</v>
      </c>
    </row>
    <row r="938" spans="1:19" x14ac:dyDescent="0.25">
      <c r="A938" s="66">
        <v>42735</v>
      </c>
      <c r="B938" s="67" t="s">
        <v>188</v>
      </c>
      <c r="C938" s="67" t="s">
        <v>43</v>
      </c>
      <c r="D938" s="68">
        <v>14019885</v>
      </c>
      <c r="E938" s="2">
        <v>0</v>
      </c>
      <c r="F938" s="12">
        <f t="shared" si="111"/>
        <v>14.019885</v>
      </c>
      <c r="G938" s="8">
        <f t="shared" si="112"/>
        <v>12</v>
      </c>
      <c r="H938" s="8">
        <f t="shared" si="113"/>
        <v>2016</v>
      </c>
      <c r="I938" s="3" t="s">
        <v>188</v>
      </c>
      <c r="J938" s="6" t="str">
        <f t="shared" si="114"/>
        <v>6429</v>
      </c>
      <c r="K938" s="6" t="str">
        <f t="shared" si="115"/>
        <v>642</v>
      </c>
      <c r="L938" s="6" t="s">
        <v>208</v>
      </c>
      <c r="M938" s="4" t="str">
        <f>+VLOOKUP(J938,data1!$A$2:$C$19,2,0)</f>
        <v>Chi Phí dịch vụ mua ngoài</v>
      </c>
      <c r="N938" s="6" t="s">
        <v>211</v>
      </c>
      <c r="O938" s="8" t="s">
        <v>216</v>
      </c>
      <c r="P938" s="6" t="b">
        <f t="shared" si="116"/>
        <v>1</v>
      </c>
      <c r="Q938" s="1">
        <v>4</v>
      </c>
      <c r="R938" s="4" t="str">
        <f>+VLOOKUP(M938,data1!$B$2:$C$19,2,0)</f>
        <v>CP09</v>
      </c>
      <c r="S938" s="8" t="s">
        <v>207</v>
      </c>
    </row>
    <row r="939" spans="1:19" ht="30" x14ac:dyDescent="0.25">
      <c r="A939" s="66">
        <v>42735</v>
      </c>
      <c r="B939" s="67" t="s">
        <v>8</v>
      </c>
      <c r="C939" s="67" t="s">
        <v>43</v>
      </c>
      <c r="D939" s="68">
        <v>9936000</v>
      </c>
      <c r="E939" s="2">
        <v>0</v>
      </c>
      <c r="F939" s="12">
        <f t="shared" si="111"/>
        <v>9.9359999999999999</v>
      </c>
      <c r="G939" s="8">
        <f t="shared" si="112"/>
        <v>12</v>
      </c>
      <c r="H939" s="8">
        <f t="shared" si="113"/>
        <v>2016</v>
      </c>
      <c r="I939" s="3" t="s">
        <v>8</v>
      </c>
      <c r="J939" s="6" t="str">
        <f t="shared" si="114"/>
        <v>6426</v>
      </c>
      <c r="K939" s="6" t="str">
        <f t="shared" si="115"/>
        <v>642</v>
      </c>
      <c r="L939" s="6" t="s">
        <v>207</v>
      </c>
      <c r="M939" s="4" t="str">
        <f>+VLOOKUP(J939,data1!$A$2:$C$19,2,0)</f>
        <v>Chi phí điện, nước, điện thoại, Internet...</v>
      </c>
      <c r="N939" s="6" t="s">
        <v>87</v>
      </c>
      <c r="O939" s="8" t="s">
        <v>216</v>
      </c>
      <c r="P939" s="6" t="b">
        <f t="shared" si="116"/>
        <v>1</v>
      </c>
      <c r="Q939" s="1">
        <v>4</v>
      </c>
      <c r="R939" s="4" t="str">
        <f>+VLOOKUP(M939,data1!$B$2:$C$19,2,0)</f>
        <v>CP06</v>
      </c>
      <c r="S939" s="8" t="s">
        <v>207</v>
      </c>
    </row>
    <row r="940" spans="1:19" x14ac:dyDescent="0.25">
      <c r="A940" s="66">
        <v>42735</v>
      </c>
      <c r="B940" s="67" t="s">
        <v>12</v>
      </c>
      <c r="C940" s="67" t="s">
        <v>31</v>
      </c>
      <c r="D940" s="68">
        <v>9225000</v>
      </c>
      <c r="E940" s="2">
        <v>0</v>
      </c>
      <c r="F940" s="12">
        <f t="shared" si="111"/>
        <v>9.2249999999999996</v>
      </c>
      <c r="G940" s="8">
        <f t="shared" si="112"/>
        <v>12</v>
      </c>
      <c r="H940" s="8">
        <f t="shared" si="113"/>
        <v>2016</v>
      </c>
      <c r="I940" s="3" t="s">
        <v>12</v>
      </c>
      <c r="J940" s="6" t="str">
        <f t="shared" si="114"/>
        <v>6421</v>
      </c>
      <c r="K940" s="6" t="str">
        <f t="shared" si="115"/>
        <v>642</v>
      </c>
      <c r="L940" s="6" t="s">
        <v>206</v>
      </c>
      <c r="M940" s="4" t="str">
        <f>+VLOOKUP(J940,data1!$A$2:$C$19,2,0)</f>
        <v>Lương và thưởng</v>
      </c>
      <c r="N940" s="6" t="s">
        <v>210</v>
      </c>
      <c r="O940" s="8" t="s">
        <v>216</v>
      </c>
      <c r="P940" s="6" t="b">
        <f t="shared" si="116"/>
        <v>1</v>
      </c>
      <c r="Q940" s="1">
        <v>4</v>
      </c>
      <c r="R940" s="4" t="str">
        <f>+VLOOKUP(M940,data1!$B$2:$C$19,2,0)</f>
        <v>CP01</v>
      </c>
      <c r="S940" s="8" t="s">
        <v>207</v>
      </c>
    </row>
    <row r="941" spans="1:19" x14ac:dyDescent="0.25">
      <c r="A941" s="66">
        <v>42735</v>
      </c>
      <c r="B941" s="67" t="s">
        <v>5</v>
      </c>
      <c r="C941" s="67" t="s">
        <v>58</v>
      </c>
      <c r="D941" s="68">
        <v>8982301.5</v>
      </c>
      <c r="E941" s="2">
        <v>0</v>
      </c>
      <c r="F941" s="12">
        <f t="shared" si="111"/>
        <v>8.9823015000000002</v>
      </c>
      <c r="G941" s="8">
        <f t="shared" si="112"/>
        <v>12</v>
      </c>
      <c r="H941" s="8">
        <f t="shared" si="113"/>
        <v>2016</v>
      </c>
      <c r="I941" s="3" t="s">
        <v>5</v>
      </c>
      <c r="J941" s="6" t="str">
        <f t="shared" si="114"/>
        <v>6422</v>
      </c>
      <c r="K941" s="6" t="str">
        <f t="shared" si="115"/>
        <v>642</v>
      </c>
      <c r="L941" s="6" t="s">
        <v>207</v>
      </c>
      <c r="M941" s="4" t="str">
        <f>+VLOOKUP(J941,data1!$A$2:$C$19,2,0)</f>
        <v>Chi phí kiểm định hàng hóa</v>
      </c>
      <c r="N941" s="6" t="s">
        <v>87</v>
      </c>
      <c r="O941" s="8" t="s">
        <v>216</v>
      </c>
      <c r="P941" s="6" t="b">
        <f t="shared" si="116"/>
        <v>1</v>
      </c>
      <c r="Q941" s="1">
        <v>4</v>
      </c>
      <c r="R941" s="4" t="str">
        <f>+VLOOKUP(M941,data1!$B$2:$C$19,2,0)</f>
        <v>CP10</v>
      </c>
      <c r="S941" s="8" t="s">
        <v>207</v>
      </c>
    </row>
    <row r="942" spans="1:19" ht="30" x14ac:dyDescent="0.25">
      <c r="A942" s="66">
        <v>42735</v>
      </c>
      <c r="B942" s="67" t="s">
        <v>191</v>
      </c>
      <c r="C942" s="67" t="s">
        <v>33</v>
      </c>
      <c r="D942" s="68">
        <v>8376750</v>
      </c>
      <c r="E942" s="2">
        <v>0</v>
      </c>
      <c r="F942" s="12">
        <f t="shared" si="111"/>
        <v>8.3767499999999995</v>
      </c>
      <c r="G942" s="8">
        <f t="shared" si="112"/>
        <v>12</v>
      </c>
      <c r="H942" s="8">
        <f t="shared" si="113"/>
        <v>2016</v>
      </c>
      <c r="I942" s="3" t="s">
        <v>191</v>
      </c>
      <c r="J942" s="6" t="str">
        <f t="shared" si="114"/>
        <v>6426</v>
      </c>
      <c r="K942" s="6" t="str">
        <f t="shared" si="115"/>
        <v>642</v>
      </c>
      <c r="L942" s="6" t="s">
        <v>208</v>
      </c>
      <c r="M942" s="4" t="str">
        <f>+VLOOKUP(J942,data1!$A$2:$C$19,2,0)</f>
        <v>Chi phí điện, nước, điện thoại, Internet...</v>
      </c>
      <c r="N942" s="6" t="s">
        <v>211</v>
      </c>
      <c r="O942" s="8" t="s">
        <v>216</v>
      </c>
      <c r="P942" s="6" t="b">
        <f t="shared" si="116"/>
        <v>1</v>
      </c>
      <c r="Q942" s="1">
        <v>4</v>
      </c>
      <c r="R942" s="4" t="str">
        <f>+VLOOKUP(M942,data1!$B$2:$C$19,2,0)</f>
        <v>CP06</v>
      </c>
      <c r="S942" s="8" t="s">
        <v>207</v>
      </c>
    </row>
    <row r="943" spans="1:19" x14ac:dyDescent="0.25">
      <c r="A943" s="66">
        <v>42735</v>
      </c>
      <c r="B943" s="67" t="s">
        <v>16</v>
      </c>
      <c r="C943" s="67" t="s">
        <v>38</v>
      </c>
      <c r="D943" s="68">
        <v>7798617</v>
      </c>
      <c r="E943" s="2">
        <v>0</v>
      </c>
      <c r="F943" s="12">
        <f t="shared" si="111"/>
        <v>7.7986170000000001</v>
      </c>
      <c r="G943" s="8">
        <f t="shared" si="112"/>
        <v>12</v>
      </c>
      <c r="H943" s="8">
        <f t="shared" si="113"/>
        <v>2016</v>
      </c>
      <c r="I943" s="3" t="s">
        <v>16</v>
      </c>
      <c r="J943" s="6" t="str">
        <f t="shared" si="114"/>
        <v>6429</v>
      </c>
      <c r="K943" s="6" t="str">
        <f t="shared" si="115"/>
        <v>642</v>
      </c>
      <c r="L943" s="6" t="s">
        <v>206</v>
      </c>
      <c r="M943" s="4" t="str">
        <f>+VLOOKUP(J943,data1!$A$2:$C$19,2,0)</f>
        <v>Chi Phí dịch vụ mua ngoài</v>
      </c>
      <c r="N943" s="6" t="s">
        <v>210</v>
      </c>
      <c r="O943" s="8" t="s">
        <v>216</v>
      </c>
      <c r="P943" s="6" t="b">
        <f t="shared" si="116"/>
        <v>1</v>
      </c>
      <c r="Q943" s="1">
        <v>4</v>
      </c>
      <c r="R943" s="4" t="str">
        <f>+VLOOKUP(M943,data1!$B$2:$C$19,2,0)</f>
        <v>CP09</v>
      </c>
      <c r="S943" s="8" t="s">
        <v>207</v>
      </c>
    </row>
    <row r="944" spans="1:19" ht="30" x14ac:dyDescent="0.25">
      <c r="A944" s="66">
        <v>42735</v>
      </c>
      <c r="B944" s="67" t="s">
        <v>14</v>
      </c>
      <c r="C944" s="67" t="s">
        <v>31</v>
      </c>
      <c r="D944" s="68">
        <v>7537500</v>
      </c>
      <c r="E944" s="2">
        <v>0</v>
      </c>
      <c r="F944" s="12">
        <f t="shared" si="111"/>
        <v>7.5374999999999996</v>
      </c>
      <c r="G944" s="8">
        <f t="shared" si="112"/>
        <v>12</v>
      </c>
      <c r="H944" s="8">
        <f t="shared" si="113"/>
        <v>2016</v>
      </c>
      <c r="I944" s="3" t="s">
        <v>14</v>
      </c>
      <c r="J944" s="6" t="str">
        <f t="shared" si="114"/>
        <v>6426</v>
      </c>
      <c r="K944" s="6" t="str">
        <f t="shared" si="115"/>
        <v>642</v>
      </c>
      <c r="L944" s="6" t="s">
        <v>206</v>
      </c>
      <c r="M944" s="4" t="str">
        <f>+VLOOKUP(J944,data1!$A$2:$C$19,2,0)</f>
        <v>Chi phí điện, nước, điện thoại, Internet...</v>
      </c>
      <c r="N944" s="6" t="s">
        <v>210</v>
      </c>
      <c r="O944" s="8" t="s">
        <v>216</v>
      </c>
      <c r="P944" s="6" t="b">
        <f t="shared" si="116"/>
        <v>1</v>
      </c>
      <c r="Q944" s="1">
        <v>4</v>
      </c>
      <c r="R944" s="4" t="str">
        <f>+VLOOKUP(M944,data1!$B$2:$C$19,2,0)</f>
        <v>CP06</v>
      </c>
      <c r="S944" s="8" t="s">
        <v>207</v>
      </c>
    </row>
    <row r="945" spans="1:19" x14ac:dyDescent="0.25">
      <c r="A945" s="66">
        <v>42735</v>
      </c>
      <c r="B945" s="67" t="s">
        <v>4</v>
      </c>
      <c r="C945" s="67" t="s">
        <v>78</v>
      </c>
      <c r="D945" s="68">
        <v>7415100</v>
      </c>
      <c r="E945" s="2">
        <v>0</v>
      </c>
      <c r="F945" s="12">
        <f t="shared" si="111"/>
        <v>7.4150999999999998</v>
      </c>
      <c r="G945" s="8">
        <f t="shared" si="112"/>
        <v>12</v>
      </c>
      <c r="H945" s="8">
        <f t="shared" si="113"/>
        <v>2016</v>
      </c>
      <c r="I945" s="3" t="s">
        <v>4</v>
      </c>
      <c r="J945" s="6" t="str">
        <f t="shared" si="114"/>
        <v>6421</v>
      </c>
      <c r="K945" s="6" t="str">
        <f t="shared" si="115"/>
        <v>642</v>
      </c>
      <c r="L945" s="6" t="s">
        <v>207</v>
      </c>
      <c r="M945" s="4" t="str">
        <f>+VLOOKUP(J945,data1!$A$2:$C$19,2,0)</f>
        <v>Lương và thưởng</v>
      </c>
      <c r="N945" s="6" t="s">
        <v>87</v>
      </c>
      <c r="O945" s="8" t="s">
        <v>216</v>
      </c>
      <c r="P945" s="6" t="b">
        <f t="shared" si="116"/>
        <v>1</v>
      </c>
      <c r="Q945" s="1">
        <v>4</v>
      </c>
      <c r="R945" s="4" t="str">
        <f>+VLOOKUP(M945,data1!$B$2:$C$19,2,0)</f>
        <v>CP01</v>
      </c>
      <c r="S945" s="8" t="s">
        <v>207</v>
      </c>
    </row>
    <row r="946" spans="1:19" x14ac:dyDescent="0.25">
      <c r="A946" s="66">
        <v>42735</v>
      </c>
      <c r="B946" s="67" t="s">
        <v>184</v>
      </c>
      <c r="C946" s="67" t="s">
        <v>51</v>
      </c>
      <c r="D946" s="68">
        <v>5614125.75</v>
      </c>
      <c r="E946" s="2">
        <v>0</v>
      </c>
      <c r="F946" s="12">
        <f t="shared" si="111"/>
        <v>5.6141257500000004</v>
      </c>
      <c r="G946" s="8">
        <f t="shared" si="112"/>
        <v>12</v>
      </c>
      <c r="H946" s="8">
        <f t="shared" si="113"/>
        <v>2016</v>
      </c>
      <c r="I946" s="3" t="s">
        <v>184</v>
      </c>
      <c r="J946" s="6" t="str">
        <f t="shared" si="114"/>
        <v>6423</v>
      </c>
      <c r="K946" s="6" t="str">
        <f t="shared" si="115"/>
        <v>642</v>
      </c>
      <c r="L946" s="6" t="s">
        <v>208</v>
      </c>
      <c r="M946" s="4" t="str">
        <f>+VLOOKUP(J946,data1!$A$2:$C$19,2,0)</f>
        <v>Chi phí công cụ, dụng cụ</v>
      </c>
      <c r="N946" s="6" t="s">
        <v>211</v>
      </c>
      <c r="O946" s="8" t="s">
        <v>216</v>
      </c>
      <c r="P946" s="6" t="b">
        <f t="shared" si="116"/>
        <v>1</v>
      </c>
      <c r="Q946" s="1">
        <v>4</v>
      </c>
      <c r="R946" s="4" t="str">
        <f>+VLOOKUP(M946,data1!$B$2:$C$19,2,0)</f>
        <v>CP03</v>
      </c>
      <c r="S946" s="8" t="s">
        <v>207</v>
      </c>
    </row>
    <row r="947" spans="1:19" ht="30" x14ac:dyDescent="0.25">
      <c r="A947" s="66">
        <v>42735</v>
      </c>
      <c r="B947" s="67" t="s">
        <v>194</v>
      </c>
      <c r="C947" s="67" t="s">
        <v>39</v>
      </c>
      <c r="D947" s="68">
        <v>5593500</v>
      </c>
      <c r="E947" s="2">
        <v>0</v>
      </c>
      <c r="F947" s="12">
        <f t="shared" si="111"/>
        <v>5.5934999999999997</v>
      </c>
      <c r="G947" s="8">
        <f t="shared" si="112"/>
        <v>12</v>
      </c>
      <c r="H947" s="8">
        <f t="shared" si="113"/>
        <v>2016</v>
      </c>
      <c r="I947" s="3" t="s">
        <v>194</v>
      </c>
      <c r="J947" s="6" t="str">
        <f t="shared" si="114"/>
        <v>6426</v>
      </c>
      <c r="K947" s="6" t="str">
        <f t="shared" si="115"/>
        <v>642</v>
      </c>
      <c r="L947" s="6" t="s">
        <v>209</v>
      </c>
      <c r="M947" s="4" t="str">
        <f>+VLOOKUP(J947,data1!$A$2:$C$19,2,0)</f>
        <v>Chi phí điện, nước, điện thoại, Internet...</v>
      </c>
      <c r="N947" s="6" t="s">
        <v>212</v>
      </c>
      <c r="O947" s="8" t="s">
        <v>216</v>
      </c>
      <c r="P947" s="6" t="b">
        <f t="shared" si="116"/>
        <v>1</v>
      </c>
      <c r="Q947" s="1">
        <v>4</v>
      </c>
      <c r="R947" s="4" t="str">
        <f>+VLOOKUP(M947,data1!$B$2:$C$19,2,0)</f>
        <v>CP06</v>
      </c>
      <c r="S947" s="8" t="s">
        <v>207</v>
      </c>
    </row>
    <row r="948" spans="1:19" x14ac:dyDescent="0.25">
      <c r="A948" s="66">
        <v>42735</v>
      </c>
      <c r="B948" s="67" t="s">
        <v>15</v>
      </c>
      <c r="C948" s="67" t="s">
        <v>30</v>
      </c>
      <c r="D948" s="68">
        <v>5517634.5</v>
      </c>
      <c r="E948" s="2">
        <v>0</v>
      </c>
      <c r="F948" s="12">
        <f t="shared" si="111"/>
        <v>5.5176344999999998</v>
      </c>
      <c r="G948" s="8">
        <f t="shared" si="112"/>
        <v>12</v>
      </c>
      <c r="H948" s="8">
        <f t="shared" si="113"/>
        <v>2016</v>
      </c>
      <c r="I948" s="3" t="s">
        <v>15</v>
      </c>
      <c r="J948" s="6" t="str">
        <f t="shared" si="114"/>
        <v>6428</v>
      </c>
      <c r="K948" s="6" t="str">
        <f t="shared" si="115"/>
        <v>642</v>
      </c>
      <c r="L948" s="6" t="s">
        <v>206</v>
      </c>
      <c r="M948" s="4" t="str">
        <f>+VLOOKUP(J948,data1!$A$2:$C$19,2,0)</f>
        <v>Công tác phí và tiếp khách</v>
      </c>
      <c r="N948" s="6" t="s">
        <v>210</v>
      </c>
      <c r="O948" s="8" t="s">
        <v>216</v>
      </c>
      <c r="P948" s="6" t="b">
        <f t="shared" si="116"/>
        <v>1</v>
      </c>
      <c r="Q948" s="1">
        <v>4</v>
      </c>
      <c r="R948" s="4" t="str">
        <f>+VLOOKUP(M948,data1!$B$2:$C$19,2,0)</f>
        <v>CP11</v>
      </c>
      <c r="S948" s="8" t="s">
        <v>207</v>
      </c>
    </row>
    <row r="949" spans="1:19" x14ac:dyDescent="0.25">
      <c r="A949" s="66">
        <v>42735</v>
      </c>
      <c r="B949" s="67" t="s">
        <v>195</v>
      </c>
      <c r="C949" s="67" t="s">
        <v>39</v>
      </c>
      <c r="D949" s="68">
        <v>5242500</v>
      </c>
      <c r="E949" s="2">
        <v>0</v>
      </c>
      <c r="F949" s="12">
        <f t="shared" si="111"/>
        <v>5.2424999999999997</v>
      </c>
      <c r="G949" s="8">
        <f t="shared" si="112"/>
        <v>12</v>
      </c>
      <c r="H949" s="8">
        <f t="shared" si="113"/>
        <v>2016</v>
      </c>
      <c r="I949" s="3" t="s">
        <v>195</v>
      </c>
      <c r="J949" s="6" t="str">
        <f t="shared" si="114"/>
        <v>6421</v>
      </c>
      <c r="K949" s="6" t="str">
        <f t="shared" si="115"/>
        <v>642</v>
      </c>
      <c r="L949" s="6" t="s">
        <v>209</v>
      </c>
      <c r="M949" s="4" t="str">
        <f>+VLOOKUP(J949,data1!$A$2:$C$19,2,0)</f>
        <v>Lương và thưởng</v>
      </c>
      <c r="N949" s="6" t="s">
        <v>212</v>
      </c>
      <c r="O949" s="8" t="s">
        <v>216</v>
      </c>
      <c r="P949" s="6" t="b">
        <f t="shared" si="116"/>
        <v>1</v>
      </c>
      <c r="Q949" s="1">
        <v>4</v>
      </c>
      <c r="R949" s="4" t="str">
        <f>+VLOOKUP(M949,data1!$B$2:$C$19,2,0)</f>
        <v>CP01</v>
      </c>
      <c r="S949" s="8" t="s">
        <v>207</v>
      </c>
    </row>
    <row r="950" spans="1:19" x14ac:dyDescent="0.25">
      <c r="A950" s="66">
        <v>42735</v>
      </c>
      <c r="B950" s="67" t="s">
        <v>192</v>
      </c>
      <c r="C950" s="67" t="s">
        <v>38</v>
      </c>
      <c r="D950" s="68">
        <v>5159625.75</v>
      </c>
      <c r="E950" s="2">
        <v>0</v>
      </c>
      <c r="F950" s="12">
        <f t="shared" si="111"/>
        <v>5.15962575</v>
      </c>
      <c r="G950" s="8">
        <f t="shared" si="112"/>
        <v>12</v>
      </c>
      <c r="H950" s="8">
        <f t="shared" si="113"/>
        <v>2016</v>
      </c>
      <c r="I950" s="3" t="s">
        <v>192</v>
      </c>
      <c r="J950" s="6" t="str">
        <f t="shared" si="114"/>
        <v>6423</v>
      </c>
      <c r="K950" s="6" t="str">
        <f t="shared" si="115"/>
        <v>642</v>
      </c>
      <c r="L950" s="6" t="s">
        <v>209</v>
      </c>
      <c r="M950" s="4" t="str">
        <f>+VLOOKUP(J950,data1!$A$2:$C$19,2,0)</f>
        <v>Chi phí công cụ, dụng cụ</v>
      </c>
      <c r="N950" s="6" t="s">
        <v>212</v>
      </c>
      <c r="O950" s="8" t="s">
        <v>216</v>
      </c>
      <c r="P950" s="6" t="b">
        <f t="shared" si="116"/>
        <v>1</v>
      </c>
      <c r="Q950" s="1">
        <v>4</v>
      </c>
      <c r="R950" s="4" t="str">
        <f>+VLOOKUP(M950,data1!$B$2:$C$19,2,0)</f>
        <v>CP03</v>
      </c>
      <c r="S950" s="8" t="s">
        <v>207</v>
      </c>
    </row>
    <row r="951" spans="1:19" ht="30" x14ac:dyDescent="0.25">
      <c r="A951" s="66">
        <v>42735</v>
      </c>
      <c r="B951" s="67" t="s">
        <v>8</v>
      </c>
      <c r="C951" s="67" t="s">
        <v>33</v>
      </c>
      <c r="D951" s="68">
        <v>4650732</v>
      </c>
      <c r="E951" s="2">
        <v>0</v>
      </c>
      <c r="F951" s="12">
        <f t="shared" si="111"/>
        <v>4.6507319999999996</v>
      </c>
      <c r="G951" s="8">
        <f t="shared" si="112"/>
        <v>12</v>
      </c>
      <c r="H951" s="8">
        <f t="shared" si="113"/>
        <v>2016</v>
      </c>
      <c r="I951" s="3" t="s">
        <v>8</v>
      </c>
      <c r="J951" s="6" t="str">
        <f t="shared" si="114"/>
        <v>6426</v>
      </c>
      <c r="K951" s="6" t="str">
        <f t="shared" si="115"/>
        <v>642</v>
      </c>
      <c r="L951" s="6" t="s">
        <v>207</v>
      </c>
      <c r="M951" s="4" t="str">
        <f>+VLOOKUP(J951,data1!$A$2:$C$19,2,0)</f>
        <v>Chi phí điện, nước, điện thoại, Internet...</v>
      </c>
      <c r="N951" s="6" t="s">
        <v>87</v>
      </c>
      <c r="O951" s="8" t="s">
        <v>216</v>
      </c>
      <c r="P951" s="6" t="b">
        <f t="shared" si="116"/>
        <v>1</v>
      </c>
      <c r="Q951" s="1">
        <v>4</v>
      </c>
      <c r="R951" s="4" t="str">
        <f>+VLOOKUP(M951,data1!$B$2:$C$19,2,0)</f>
        <v>CP06</v>
      </c>
      <c r="S951" s="8" t="s">
        <v>207</v>
      </c>
    </row>
    <row r="952" spans="1:19" x14ac:dyDescent="0.25">
      <c r="A952" s="66">
        <v>42735</v>
      </c>
      <c r="B952" s="67" t="s">
        <v>6</v>
      </c>
      <c r="C952" s="67" t="s">
        <v>33</v>
      </c>
      <c r="D952" s="68">
        <v>4252500</v>
      </c>
      <c r="E952" s="2">
        <v>0</v>
      </c>
      <c r="F952" s="12">
        <f t="shared" si="111"/>
        <v>4.2525000000000004</v>
      </c>
      <c r="G952" s="8">
        <f t="shared" si="112"/>
        <v>12</v>
      </c>
      <c r="H952" s="8">
        <f t="shared" si="113"/>
        <v>2016</v>
      </c>
      <c r="I952" s="3" t="s">
        <v>6</v>
      </c>
      <c r="J952" s="6" t="str">
        <f t="shared" si="114"/>
        <v>6423</v>
      </c>
      <c r="K952" s="6" t="str">
        <f t="shared" si="115"/>
        <v>642</v>
      </c>
      <c r="L952" s="6" t="s">
        <v>207</v>
      </c>
      <c r="M952" s="4" t="str">
        <f>+VLOOKUP(J952,data1!$A$2:$C$19,2,0)</f>
        <v>Chi phí công cụ, dụng cụ</v>
      </c>
      <c r="N952" s="6" t="s">
        <v>87</v>
      </c>
      <c r="O952" s="8" t="s">
        <v>216</v>
      </c>
      <c r="P952" s="6" t="b">
        <f t="shared" si="116"/>
        <v>1</v>
      </c>
      <c r="Q952" s="1">
        <v>4</v>
      </c>
      <c r="R952" s="4" t="str">
        <f>+VLOOKUP(M952,data1!$B$2:$C$19,2,0)</f>
        <v>CP03</v>
      </c>
      <c r="S952" s="8" t="s">
        <v>207</v>
      </c>
    </row>
    <row r="953" spans="1:19" x14ac:dyDescent="0.25">
      <c r="A953" s="66">
        <v>42735</v>
      </c>
      <c r="B953" s="67" t="s">
        <v>193</v>
      </c>
      <c r="C953" s="67" t="s">
        <v>38</v>
      </c>
      <c r="D953" s="68">
        <v>3562499.25</v>
      </c>
      <c r="E953" s="2">
        <v>0</v>
      </c>
      <c r="F953" s="12">
        <f t="shared" si="111"/>
        <v>3.5624992500000001</v>
      </c>
      <c r="G953" s="8">
        <f t="shared" si="112"/>
        <v>12</v>
      </c>
      <c r="H953" s="8">
        <f t="shared" si="113"/>
        <v>2016</v>
      </c>
      <c r="I953" s="3" t="s">
        <v>193</v>
      </c>
      <c r="J953" s="6" t="str">
        <f t="shared" si="114"/>
        <v>6429</v>
      </c>
      <c r="K953" s="6" t="str">
        <f t="shared" si="115"/>
        <v>642</v>
      </c>
      <c r="L953" s="6" t="s">
        <v>209</v>
      </c>
      <c r="M953" s="4" t="str">
        <f>+VLOOKUP(J953,data1!$A$2:$C$19,2,0)</f>
        <v>Chi Phí dịch vụ mua ngoài</v>
      </c>
      <c r="N953" s="6" t="s">
        <v>212</v>
      </c>
      <c r="O953" s="8" t="s">
        <v>216</v>
      </c>
      <c r="P953" s="6" t="b">
        <f t="shared" si="116"/>
        <v>1</v>
      </c>
      <c r="Q953" s="1">
        <v>4</v>
      </c>
      <c r="R953" s="4" t="str">
        <f>+VLOOKUP(M953,data1!$B$2:$C$19,2,0)</f>
        <v>CP09</v>
      </c>
      <c r="S953" s="8" t="s">
        <v>207</v>
      </c>
    </row>
    <row r="954" spans="1:19" x14ac:dyDescent="0.25">
      <c r="A954" s="66">
        <v>42735</v>
      </c>
      <c r="B954" s="67" t="s">
        <v>10</v>
      </c>
      <c r="C954" s="67" t="s">
        <v>69</v>
      </c>
      <c r="D954" s="68">
        <v>2686785.75</v>
      </c>
      <c r="E954" s="2">
        <v>0</v>
      </c>
      <c r="F954" s="12">
        <f t="shared" si="111"/>
        <v>2.6867857499999999</v>
      </c>
      <c r="G954" s="8">
        <f t="shared" si="112"/>
        <v>12</v>
      </c>
      <c r="H954" s="8">
        <f t="shared" si="113"/>
        <v>2016</v>
      </c>
      <c r="I954" s="3" t="s">
        <v>10</v>
      </c>
      <c r="J954" s="6" t="str">
        <f t="shared" si="114"/>
        <v>6429</v>
      </c>
      <c r="K954" s="6" t="str">
        <f t="shared" si="115"/>
        <v>642</v>
      </c>
      <c r="L954" s="6" t="s">
        <v>207</v>
      </c>
      <c r="M954" s="4" t="str">
        <f>+VLOOKUP(J954,data1!$A$2:$C$19,2,0)</f>
        <v>Chi Phí dịch vụ mua ngoài</v>
      </c>
      <c r="N954" s="6" t="s">
        <v>87</v>
      </c>
      <c r="O954" s="8" t="s">
        <v>216</v>
      </c>
      <c r="P954" s="6" t="b">
        <f t="shared" si="116"/>
        <v>1</v>
      </c>
      <c r="Q954" s="1">
        <v>4</v>
      </c>
      <c r="R954" s="4" t="str">
        <f>+VLOOKUP(M954,data1!$B$2:$C$19,2,0)</f>
        <v>CP09</v>
      </c>
      <c r="S954" s="8" t="s">
        <v>207</v>
      </c>
    </row>
    <row r="955" spans="1:19" x14ac:dyDescent="0.25">
      <c r="A955" s="66">
        <v>42735</v>
      </c>
      <c r="B955" s="67" t="s">
        <v>185</v>
      </c>
      <c r="C955" s="67" t="s">
        <v>31</v>
      </c>
      <c r="D955" s="68">
        <v>1431000</v>
      </c>
      <c r="E955" s="2">
        <v>0</v>
      </c>
      <c r="F955" s="12">
        <f t="shared" si="111"/>
        <v>1.431</v>
      </c>
      <c r="G955" s="8">
        <f t="shared" si="112"/>
        <v>12</v>
      </c>
      <c r="H955" s="8">
        <f t="shared" si="113"/>
        <v>2016</v>
      </c>
      <c r="I955" s="3" t="s">
        <v>185</v>
      </c>
      <c r="J955" s="6" t="str">
        <f t="shared" si="114"/>
        <v>6423</v>
      </c>
      <c r="K955" s="6" t="str">
        <f t="shared" si="115"/>
        <v>642</v>
      </c>
      <c r="L955" s="6" t="s">
        <v>206</v>
      </c>
      <c r="M955" s="4" t="str">
        <f>+VLOOKUP(J955,data1!$A$2:$C$19,2,0)</f>
        <v>Chi phí công cụ, dụng cụ</v>
      </c>
      <c r="N955" s="6" t="s">
        <v>210</v>
      </c>
      <c r="O955" s="8" t="s">
        <v>216</v>
      </c>
      <c r="P955" s="6" t="b">
        <f t="shared" si="116"/>
        <v>1</v>
      </c>
      <c r="Q955" s="1">
        <v>4</v>
      </c>
      <c r="R955" s="4" t="str">
        <f>+VLOOKUP(M955,data1!$B$2:$C$19,2,0)</f>
        <v>CP03</v>
      </c>
      <c r="S955" s="8" t="s">
        <v>207</v>
      </c>
    </row>
    <row r="956" spans="1:19" x14ac:dyDescent="0.25">
      <c r="A956" s="66">
        <v>42735</v>
      </c>
      <c r="B956" s="67" t="s">
        <v>10</v>
      </c>
      <c r="C956" s="67" t="s">
        <v>26</v>
      </c>
      <c r="D956" s="68">
        <v>1209971.25</v>
      </c>
      <c r="E956" s="2">
        <v>0</v>
      </c>
      <c r="F956" s="12">
        <f t="shared" si="111"/>
        <v>1.2099712499999999</v>
      </c>
      <c r="G956" s="8">
        <f t="shared" si="112"/>
        <v>12</v>
      </c>
      <c r="H956" s="8">
        <f t="shared" si="113"/>
        <v>2016</v>
      </c>
      <c r="I956" s="3" t="s">
        <v>10</v>
      </c>
      <c r="J956" s="6" t="str">
        <f t="shared" si="114"/>
        <v>6429</v>
      </c>
      <c r="K956" s="6" t="str">
        <f t="shared" si="115"/>
        <v>642</v>
      </c>
      <c r="L956" s="6" t="s">
        <v>207</v>
      </c>
      <c r="M956" s="4" t="str">
        <f>+VLOOKUP(J956,data1!$A$2:$C$19,2,0)</f>
        <v>Chi Phí dịch vụ mua ngoài</v>
      </c>
      <c r="N956" s="6" t="s">
        <v>87</v>
      </c>
      <c r="O956" s="8" t="s">
        <v>216</v>
      </c>
      <c r="P956" s="6" t="b">
        <f t="shared" si="116"/>
        <v>1</v>
      </c>
      <c r="Q956" s="1">
        <v>4</v>
      </c>
      <c r="R956" s="4" t="str">
        <f>+VLOOKUP(M956,data1!$B$2:$C$19,2,0)</f>
        <v>CP09</v>
      </c>
      <c r="S956" s="8" t="s">
        <v>207</v>
      </c>
    </row>
    <row r="957" spans="1:19" x14ac:dyDescent="0.25">
      <c r="A957" s="66">
        <v>42735</v>
      </c>
      <c r="B957" s="67" t="s">
        <v>5</v>
      </c>
      <c r="C957" s="67" t="s">
        <v>26</v>
      </c>
      <c r="D957" s="68">
        <v>587000.25</v>
      </c>
      <c r="E957" s="2">
        <v>0</v>
      </c>
      <c r="F957" s="12">
        <f t="shared" si="111"/>
        <v>0.58700025</v>
      </c>
      <c r="G957" s="8">
        <f t="shared" si="112"/>
        <v>12</v>
      </c>
      <c r="H957" s="8">
        <f t="shared" si="113"/>
        <v>2016</v>
      </c>
      <c r="I957" s="3" t="s">
        <v>5</v>
      </c>
      <c r="J957" s="6" t="str">
        <f t="shared" si="114"/>
        <v>6422</v>
      </c>
      <c r="K957" s="6" t="str">
        <f t="shared" si="115"/>
        <v>642</v>
      </c>
      <c r="L957" s="6" t="s">
        <v>207</v>
      </c>
      <c r="M957" s="4" t="str">
        <f>+VLOOKUP(J957,data1!$A$2:$C$19,2,0)</f>
        <v>Chi phí kiểm định hàng hóa</v>
      </c>
      <c r="N957" s="6" t="s">
        <v>87</v>
      </c>
      <c r="O957" s="8" t="s">
        <v>216</v>
      </c>
      <c r="P957" s="6" t="b">
        <f t="shared" si="116"/>
        <v>1</v>
      </c>
      <c r="Q957" s="1">
        <v>4</v>
      </c>
      <c r="R957" s="4" t="str">
        <f>+VLOOKUP(M957,data1!$B$2:$C$19,2,0)</f>
        <v>CP10</v>
      </c>
      <c r="S957" s="8" t="s">
        <v>207</v>
      </c>
    </row>
    <row r="958" spans="1:19" x14ac:dyDescent="0.25">
      <c r="A958" s="66">
        <v>42735</v>
      </c>
      <c r="B958" s="67" t="s">
        <v>16</v>
      </c>
      <c r="C958" s="67" t="s">
        <v>30</v>
      </c>
      <c r="D958" s="68">
        <v>566775</v>
      </c>
      <c r="E958" s="2">
        <v>0</v>
      </c>
      <c r="F958" s="12">
        <f t="shared" si="111"/>
        <v>0.56677500000000003</v>
      </c>
      <c r="G958" s="8">
        <f t="shared" si="112"/>
        <v>12</v>
      </c>
      <c r="H958" s="8">
        <f t="shared" si="113"/>
        <v>2016</v>
      </c>
      <c r="I958" s="3" t="s">
        <v>16</v>
      </c>
      <c r="J958" s="6" t="str">
        <f t="shared" si="114"/>
        <v>6429</v>
      </c>
      <c r="K958" s="6" t="str">
        <f t="shared" si="115"/>
        <v>642</v>
      </c>
      <c r="L958" s="6" t="s">
        <v>206</v>
      </c>
      <c r="M958" s="4" t="str">
        <f>+VLOOKUP(J958,data1!$A$2:$C$19,2,0)</f>
        <v>Chi Phí dịch vụ mua ngoài</v>
      </c>
      <c r="N958" s="6" t="s">
        <v>210</v>
      </c>
      <c r="O958" s="8" t="s">
        <v>216</v>
      </c>
      <c r="P958" s="6" t="b">
        <f t="shared" si="116"/>
        <v>1</v>
      </c>
      <c r="Q958" s="1">
        <v>4</v>
      </c>
      <c r="R958" s="4" t="str">
        <f>+VLOOKUP(M958,data1!$B$2:$C$19,2,0)</f>
        <v>CP09</v>
      </c>
      <c r="S958" s="8" t="s">
        <v>207</v>
      </c>
    </row>
    <row r="959" spans="1:19" ht="30" x14ac:dyDescent="0.25">
      <c r="A959" s="66">
        <v>42735</v>
      </c>
      <c r="B959" s="67" t="s">
        <v>14</v>
      </c>
      <c r="C959" s="67" t="s">
        <v>39</v>
      </c>
      <c r="D959" s="68">
        <v>547002</v>
      </c>
      <c r="E959" s="2">
        <v>0</v>
      </c>
      <c r="F959" s="12">
        <f t="shared" si="111"/>
        <v>0.54700199999999999</v>
      </c>
      <c r="G959" s="8">
        <f t="shared" si="112"/>
        <v>12</v>
      </c>
      <c r="H959" s="8">
        <f t="shared" si="113"/>
        <v>2016</v>
      </c>
      <c r="I959" s="3" t="s">
        <v>14</v>
      </c>
      <c r="J959" s="6" t="str">
        <f t="shared" si="114"/>
        <v>6426</v>
      </c>
      <c r="K959" s="6" t="str">
        <f t="shared" si="115"/>
        <v>642</v>
      </c>
      <c r="L959" s="6" t="s">
        <v>206</v>
      </c>
      <c r="M959" s="4" t="str">
        <f>+VLOOKUP(J959,data1!$A$2:$C$19,2,0)</f>
        <v>Chi phí điện, nước, điện thoại, Internet...</v>
      </c>
      <c r="N959" s="6" t="s">
        <v>210</v>
      </c>
      <c r="O959" s="8" t="s">
        <v>216</v>
      </c>
      <c r="P959" s="6" t="b">
        <f t="shared" si="116"/>
        <v>1</v>
      </c>
      <c r="Q959" s="1">
        <v>4</v>
      </c>
      <c r="R959" s="4" t="str">
        <f>+VLOOKUP(M959,data1!$B$2:$C$19,2,0)</f>
        <v>CP06</v>
      </c>
      <c r="S959" s="8" t="s">
        <v>207</v>
      </c>
    </row>
    <row r="960" spans="1:19" x14ac:dyDescent="0.25">
      <c r="A960" s="66">
        <v>42735</v>
      </c>
      <c r="B960" s="67" t="s">
        <v>13</v>
      </c>
      <c r="C960" s="67" t="s">
        <v>39</v>
      </c>
      <c r="D960" s="68">
        <v>450000</v>
      </c>
      <c r="E960" s="2">
        <v>0</v>
      </c>
      <c r="F960" s="12">
        <f t="shared" si="111"/>
        <v>0.45</v>
      </c>
      <c r="G960" s="8">
        <f t="shared" si="112"/>
        <v>12</v>
      </c>
      <c r="H960" s="8">
        <f t="shared" si="113"/>
        <v>2016</v>
      </c>
      <c r="I960" s="3" t="s">
        <v>13</v>
      </c>
      <c r="J960" s="6" t="str">
        <f t="shared" si="114"/>
        <v>6422</v>
      </c>
      <c r="K960" s="6" t="str">
        <f t="shared" si="115"/>
        <v>642</v>
      </c>
      <c r="L960" s="6" t="s">
        <v>206</v>
      </c>
      <c r="M960" s="4" t="str">
        <f>+VLOOKUP(J960,data1!$A$2:$C$19,2,0)</f>
        <v>Chi phí kiểm định hàng hóa</v>
      </c>
      <c r="N960" s="6" t="s">
        <v>210</v>
      </c>
      <c r="O960" s="8" t="s">
        <v>216</v>
      </c>
      <c r="P960" s="6" t="b">
        <f t="shared" si="116"/>
        <v>1</v>
      </c>
      <c r="Q960" s="1">
        <v>4</v>
      </c>
      <c r="R960" s="4" t="str">
        <f>+VLOOKUP(M960,data1!$B$2:$C$19,2,0)</f>
        <v>CP10</v>
      </c>
      <c r="S960" s="8" t="s">
        <v>207</v>
      </c>
    </row>
    <row r="961" spans="1:20" x14ac:dyDescent="0.25">
      <c r="A961" s="66">
        <v>42735</v>
      </c>
      <c r="B961" s="67" t="s">
        <v>10</v>
      </c>
      <c r="C961" s="67" t="s">
        <v>70</v>
      </c>
      <c r="D961" s="68">
        <v>445950</v>
      </c>
      <c r="E961" s="2">
        <v>0</v>
      </c>
      <c r="F961" s="12">
        <f t="shared" si="111"/>
        <v>0.44595000000000001</v>
      </c>
      <c r="G961" s="8">
        <f t="shared" si="112"/>
        <v>12</v>
      </c>
      <c r="H961" s="8">
        <f t="shared" si="113"/>
        <v>2016</v>
      </c>
      <c r="I961" s="3" t="s">
        <v>10</v>
      </c>
      <c r="J961" s="6" t="str">
        <f t="shared" si="114"/>
        <v>6429</v>
      </c>
      <c r="K961" s="6" t="str">
        <f t="shared" si="115"/>
        <v>642</v>
      </c>
      <c r="L961" s="6" t="s">
        <v>207</v>
      </c>
      <c r="M961" s="4" t="str">
        <f>+VLOOKUP(J961,data1!$A$2:$C$19,2,0)</f>
        <v>Chi Phí dịch vụ mua ngoài</v>
      </c>
      <c r="N961" s="6" t="s">
        <v>87</v>
      </c>
      <c r="O961" s="8" t="s">
        <v>216</v>
      </c>
      <c r="P961" s="6" t="b">
        <f t="shared" si="116"/>
        <v>1</v>
      </c>
      <c r="Q961" s="1">
        <v>4</v>
      </c>
      <c r="R961" s="4" t="str">
        <f>+VLOOKUP(M961,data1!$B$2:$C$19,2,0)</f>
        <v>CP09</v>
      </c>
      <c r="S961" s="8" t="s">
        <v>207</v>
      </c>
    </row>
    <row r="962" spans="1:20" x14ac:dyDescent="0.25">
      <c r="A962" s="66">
        <v>42735</v>
      </c>
      <c r="B962" s="67" t="s">
        <v>16</v>
      </c>
      <c r="C962" s="67" t="s">
        <v>32</v>
      </c>
      <c r="D962" s="68">
        <v>348975</v>
      </c>
      <c r="E962" s="2">
        <v>0</v>
      </c>
      <c r="F962" s="12">
        <f t="shared" si="111"/>
        <v>0.34897499999999998</v>
      </c>
      <c r="G962" s="8">
        <f t="shared" si="112"/>
        <v>12</v>
      </c>
      <c r="H962" s="8">
        <f t="shared" si="113"/>
        <v>2016</v>
      </c>
      <c r="I962" s="3" t="s">
        <v>16</v>
      </c>
      <c r="J962" s="6" t="str">
        <f t="shared" si="114"/>
        <v>6429</v>
      </c>
      <c r="K962" s="6" t="str">
        <f t="shared" si="115"/>
        <v>642</v>
      </c>
      <c r="L962" s="6" t="s">
        <v>206</v>
      </c>
      <c r="M962" s="4" t="str">
        <f>+VLOOKUP(J962,data1!$A$2:$C$19,2,0)</f>
        <v>Chi Phí dịch vụ mua ngoài</v>
      </c>
      <c r="N962" s="6" t="s">
        <v>210</v>
      </c>
      <c r="O962" s="8" t="s">
        <v>216</v>
      </c>
      <c r="P962" s="6" t="b">
        <f t="shared" si="116"/>
        <v>1</v>
      </c>
      <c r="Q962" s="1">
        <v>4</v>
      </c>
      <c r="R962" s="4" t="str">
        <f>+VLOOKUP(M962,data1!$B$2:$C$19,2,0)</f>
        <v>CP09</v>
      </c>
      <c r="S962" s="8" t="s">
        <v>207</v>
      </c>
    </row>
    <row r="963" spans="1:20" x14ac:dyDescent="0.25">
      <c r="A963" s="66">
        <v>42735</v>
      </c>
      <c r="B963" s="67" t="s">
        <v>16</v>
      </c>
      <c r="C963" s="67" t="s">
        <v>60</v>
      </c>
      <c r="D963" s="68">
        <v>54450</v>
      </c>
      <c r="E963" s="2">
        <v>0</v>
      </c>
      <c r="F963" s="12">
        <f t="shared" si="111"/>
        <v>5.4449999999999998E-2</v>
      </c>
      <c r="G963" s="8">
        <f t="shared" si="112"/>
        <v>12</v>
      </c>
      <c r="H963" s="8">
        <f t="shared" si="113"/>
        <v>2016</v>
      </c>
      <c r="I963" s="3" t="s">
        <v>16</v>
      </c>
      <c r="J963" s="6" t="str">
        <f t="shared" si="114"/>
        <v>6429</v>
      </c>
      <c r="K963" s="6" t="str">
        <f t="shared" si="115"/>
        <v>642</v>
      </c>
      <c r="L963" s="6" t="s">
        <v>206</v>
      </c>
      <c r="M963" s="4" t="str">
        <f>+VLOOKUP(J963,data1!$A$2:$C$19,2,0)</f>
        <v>Chi Phí dịch vụ mua ngoài</v>
      </c>
      <c r="N963" s="6" t="s">
        <v>210</v>
      </c>
      <c r="O963" s="8" t="s">
        <v>216</v>
      </c>
      <c r="P963" s="6" t="b">
        <f t="shared" si="116"/>
        <v>1</v>
      </c>
      <c r="Q963" s="1">
        <v>4</v>
      </c>
      <c r="R963" s="4" t="str">
        <f>+VLOOKUP(M963,data1!$B$2:$C$19,2,0)</f>
        <v>CP09</v>
      </c>
      <c r="S963" s="8" t="s">
        <v>207</v>
      </c>
    </row>
    <row r="964" spans="1:20" x14ac:dyDescent="0.25">
      <c r="A964" s="66">
        <v>42735</v>
      </c>
      <c r="B964" s="67" t="s">
        <v>10</v>
      </c>
      <c r="C964" s="67" t="s">
        <v>86</v>
      </c>
      <c r="D964" s="68">
        <v>81</v>
      </c>
      <c r="E964" s="2">
        <v>0</v>
      </c>
      <c r="F964" s="12">
        <f t="shared" si="111"/>
        <v>8.1000000000000004E-5</v>
      </c>
      <c r="G964" s="8">
        <f t="shared" si="112"/>
        <v>12</v>
      </c>
      <c r="H964" s="8">
        <f t="shared" si="113"/>
        <v>2016</v>
      </c>
      <c r="I964" s="3" t="s">
        <v>10</v>
      </c>
      <c r="J964" s="6" t="str">
        <f t="shared" si="114"/>
        <v>6429</v>
      </c>
      <c r="K964" s="6" t="str">
        <f t="shared" si="115"/>
        <v>642</v>
      </c>
      <c r="L964" s="6" t="s">
        <v>207</v>
      </c>
      <c r="M964" s="4" t="str">
        <f>+VLOOKUP(J964,data1!$A$2:$C$19,2,0)</f>
        <v>Chi Phí dịch vụ mua ngoài</v>
      </c>
      <c r="N964" s="6" t="s">
        <v>87</v>
      </c>
      <c r="O964" s="8" t="s">
        <v>216</v>
      </c>
      <c r="P964" s="6" t="b">
        <f t="shared" si="116"/>
        <v>1</v>
      </c>
      <c r="Q964" s="1">
        <v>4</v>
      </c>
      <c r="R964" s="4" t="str">
        <f>+VLOOKUP(M964,data1!$B$2:$C$19,2,0)</f>
        <v>CP09</v>
      </c>
      <c r="S964" s="8" t="s">
        <v>207</v>
      </c>
    </row>
    <row r="965" spans="1:20" x14ac:dyDescent="0.25">
      <c r="A965" s="66">
        <v>42766</v>
      </c>
      <c r="B965" s="67" t="s">
        <v>4</v>
      </c>
      <c r="C965" s="67" t="s">
        <v>71</v>
      </c>
      <c r="D965" s="68">
        <v>384454584</v>
      </c>
      <c r="E965" s="2">
        <v>0</v>
      </c>
      <c r="F965" s="12">
        <f t="shared" si="111"/>
        <v>384.45458400000001</v>
      </c>
      <c r="G965" s="8">
        <f t="shared" si="112"/>
        <v>1</v>
      </c>
      <c r="H965" s="8">
        <f t="shared" si="113"/>
        <v>2017</v>
      </c>
      <c r="I965" s="3" t="s">
        <v>4</v>
      </c>
      <c r="J965" s="6" t="str">
        <f t="shared" si="114"/>
        <v>6421</v>
      </c>
      <c r="K965" s="6" t="str">
        <f t="shared" si="115"/>
        <v>642</v>
      </c>
      <c r="L965" s="6" t="s">
        <v>207</v>
      </c>
      <c r="M965" s="4" t="str">
        <f>+VLOOKUP(J965,data1!$A$2:$C$19,2,0)</f>
        <v>Lương và thưởng</v>
      </c>
      <c r="N965" s="6" t="s">
        <v>87</v>
      </c>
      <c r="O965" s="8" t="s">
        <v>216</v>
      </c>
      <c r="P965" s="6" t="b">
        <f t="shared" si="116"/>
        <v>1</v>
      </c>
      <c r="Q965" s="1">
        <v>1</v>
      </c>
      <c r="R965" s="4" t="str">
        <f>+VLOOKUP(M965,data1!$B$2:$C$19,2,0)</f>
        <v>CP01</v>
      </c>
      <c r="S965" s="8" t="s">
        <v>207</v>
      </c>
    </row>
    <row r="966" spans="1:20" x14ac:dyDescent="0.25">
      <c r="A966" s="66">
        <v>42766</v>
      </c>
      <c r="B966" s="67" t="s">
        <v>193</v>
      </c>
      <c r="C966" s="67" t="s">
        <v>39</v>
      </c>
      <c r="D966" s="68">
        <v>274685490</v>
      </c>
      <c r="E966" s="2">
        <v>0</v>
      </c>
      <c r="F966" s="12">
        <f t="shared" si="111"/>
        <v>274.68549000000002</v>
      </c>
      <c r="G966" s="8">
        <f t="shared" si="112"/>
        <v>1</v>
      </c>
      <c r="H966" s="8">
        <f t="shared" si="113"/>
        <v>2017</v>
      </c>
      <c r="I966" s="3" t="s">
        <v>193</v>
      </c>
      <c r="J966" s="6" t="str">
        <f t="shared" si="114"/>
        <v>6429</v>
      </c>
      <c r="K966" s="6" t="str">
        <f t="shared" si="115"/>
        <v>642</v>
      </c>
      <c r="L966" s="6" t="s">
        <v>209</v>
      </c>
      <c r="M966" s="4" t="str">
        <f>+VLOOKUP(J966,data1!$A$2:$C$19,2,0)</f>
        <v>Chi Phí dịch vụ mua ngoài</v>
      </c>
      <c r="N966" s="6" t="s">
        <v>212</v>
      </c>
      <c r="O966" s="8" t="s">
        <v>216</v>
      </c>
      <c r="P966" s="6" t="b">
        <f t="shared" si="116"/>
        <v>1</v>
      </c>
      <c r="Q966" s="1">
        <v>1</v>
      </c>
      <c r="R966" s="4" t="str">
        <f>+VLOOKUP(M966,data1!$B$2:$C$19,2,0)</f>
        <v>CP09</v>
      </c>
      <c r="S966" s="8" t="s">
        <v>207</v>
      </c>
    </row>
    <row r="967" spans="1:20" x14ac:dyDescent="0.25">
      <c r="A967" s="66">
        <v>42766</v>
      </c>
      <c r="B967" s="67" t="s">
        <v>196</v>
      </c>
      <c r="C967" s="67" t="s">
        <v>197</v>
      </c>
      <c r="D967" s="68">
        <v>247548017.25</v>
      </c>
      <c r="E967" s="2">
        <v>0</v>
      </c>
      <c r="F967" s="12">
        <f t="shared" si="111"/>
        <v>247.54801724999999</v>
      </c>
      <c r="G967" s="8">
        <f t="shared" si="112"/>
        <v>1</v>
      </c>
      <c r="H967" s="8">
        <f t="shared" si="113"/>
        <v>2017</v>
      </c>
      <c r="I967" s="3" t="s">
        <v>196</v>
      </c>
      <c r="J967" s="6" t="str">
        <f t="shared" si="114"/>
        <v>6421</v>
      </c>
      <c r="K967" s="6" t="str">
        <f t="shared" si="115"/>
        <v>642</v>
      </c>
      <c r="L967" s="6" t="s">
        <v>208</v>
      </c>
      <c r="M967" s="4" t="str">
        <f>+VLOOKUP(J967,data1!$A$2:$C$19,2,0)</f>
        <v>Lương và thưởng</v>
      </c>
      <c r="N967" s="6" t="s">
        <v>211</v>
      </c>
      <c r="O967" s="8" t="s">
        <v>216</v>
      </c>
      <c r="P967" s="6" t="b">
        <f t="shared" si="116"/>
        <v>1</v>
      </c>
      <c r="Q967" s="1">
        <v>1</v>
      </c>
      <c r="R967" s="4" t="str">
        <f>+VLOOKUP(M967,data1!$B$2:$C$19,2,0)</f>
        <v>CP01</v>
      </c>
      <c r="S967" s="8" t="s">
        <v>207</v>
      </c>
    </row>
    <row r="968" spans="1:20" x14ac:dyDescent="0.25">
      <c r="A968" s="66">
        <v>42766</v>
      </c>
      <c r="B968" s="67" t="s">
        <v>16</v>
      </c>
      <c r="C968" s="67" t="s">
        <v>31</v>
      </c>
      <c r="D968" s="68">
        <v>202600575</v>
      </c>
      <c r="E968" s="2">
        <v>0</v>
      </c>
      <c r="F968" s="12">
        <f t="shared" si="111"/>
        <v>202.60057499999999</v>
      </c>
      <c r="G968" s="8">
        <f t="shared" si="112"/>
        <v>1</v>
      </c>
      <c r="H968" s="8">
        <f t="shared" si="113"/>
        <v>2017</v>
      </c>
      <c r="I968" s="3" t="s">
        <v>16</v>
      </c>
      <c r="J968" s="6" t="str">
        <f t="shared" si="114"/>
        <v>6429</v>
      </c>
      <c r="K968" s="6" t="str">
        <f t="shared" si="115"/>
        <v>642</v>
      </c>
      <c r="L968" s="6" t="s">
        <v>206</v>
      </c>
      <c r="M968" s="4" t="str">
        <f>+VLOOKUP(J968,data1!$A$2:$C$19,2,0)</f>
        <v>Chi Phí dịch vụ mua ngoài</v>
      </c>
      <c r="N968" s="6" t="s">
        <v>210</v>
      </c>
      <c r="O968" s="8" t="s">
        <v>216</v>
      </c>
      <c r="P968" s="6" t="b">
        <f t="shared" si="116"/>
        <v>1</v>
      </c>
      <c r="Q968" s="1">
        <v>1</v>
      </c>
      <c r="R968" s="4" t="str">
        <f>+VLOOKUP(M968,data1!$B$2:$C$19,2,0)</f>
        <v>CP09</v>
      </c>
      <c r="S968" s="8" t="s">
        <v>207</v>
      </c>
    </row>
    <row r="969" spans="1:20" x14ac:dyDescent="0.25">
      <c r="A969" s="66">
        <v>42766</v>
      </c>
      <c r="B969" s="67" t="s">
        <v>185</v>
      </c>
      <c r="C969" s="67" t="s">
        <v>37</v>
      </c>
      <c r="D969" s="68">
        <v>185709908.25</v>
      </c>
      <c r="E969" s="2">
        <v>0</v>
      </c>
      <c r="F969" s="12">
        <f t="shared" si="111"/>
        <v>185.70990825000001</v>
      </c>
      <c r="G969" s="8">
        <f t="shared" si="112"/>
        <v>1</v>
      </c>
      <c r="H969" s="8">
        <f t="shared" si="113"/>
        <v>2017</v>
      </c>
      <c r="I969" s="3" t="s">
        <v>185</v>
      </c>
      <c r="J969" s="6" t="str">
        <f t="shared" si="114"/>
        <v>6423</v>
      </c>
      <c r="K969" s="6" t="str">
        <f t="shared" si="115"/>
        <v>642</v>
      </c>
      <c r="L969" s="6" t="s">
        <v>206</v>
      </c>
      <c r="M969" s="4" t="str">
        <f>+VLOOKUP(J969,data1!$A$2:$C$19,2,0)</f>
        <v>Chi phí công cụ, dụng cụ</v>
      </c>
      <c r="N969" s="6" t="s">
        <v>210</v>
      </c>
      <c r="O969" s="8" t="s">
        <v>216</v>
      </c>
      <c r="P969" s="6" t="b">
        <f t="shared" si="116"/>
        <v>1</v>
      </c>
      <c r="Q969" s="1">
        <v>1</v>
      </c>
      <c r="R969" s="4" t="str">
        <f>+VLOOKUP(M969,data1!$B$2:$C$19,2,0)</f>
        <v>CP03</v>
      </c>
      <c r="S969" s="8" t="s">
        <v>207</v>
      </c>
    </row>
    <row r="970" spans="1:20" x14ac:dyDescent="0.25">
      <c r="A970" s="66">
        <v>42766</v>
      </c>
      <c r="B970" s="67" t="s">
        <v>9</v>
      </c>
      <c r="C970" s="67" t="s">
        <v>43</v>
      </c>
      <c r="D970" s="68">
        <v>139919422.5</v>
      </c>
      <c r="E970" s="2">
        <v>0</v>
      </c>
      <c r="F970" s="12">
        <f t="shared" si="111"/>
        <v>139.9194225</v>
      </c>
      <c r="G970" s="8">
        <f t="shared" si="112"/>
        <v>1</v>
      </c>
      <c r="H970" s="8">
        <f t="shared" si="113"/>
        <v>2017</v>
      </c>
      <c r="I970" s="3" t="s">
        <v>9</v>
      </c>
      <c r="J970" s="6" t="str">
        <f t="shared" si="114"/>
        <v>6428</v>
      </c>
      <c r="K970" s="6" t="str">
        <f t="shared" si="115"/>
        <v>642</v>
      </c>
      <c r="L970" s="6" t="s">
        <v>207</v>
      </c>
      <c r="M970" s="4" t="str">
        <f>+VLOOKUP(J970,data1!$A$2:$C$19,2,0)</f>
        <v>Công tác phí và tiếp khách</v>
      </c>
      <c r="N970" s="6" t="s">
        <v>87</v>
      </c>
      <c r="O970" s="8" t="s">
        <v>216</v>
      </c>
      <c r="P970" s="6" t="b">
        <f t="shared" si="116"/>
        <v>1</v>
      </c>
      <c r="Q970" s="1">
        <v>1</v>
      </c>
      <c r="R970" s="4" t="str">
        <f>+VLOOKUP(M970,data1!$B$2:$C$19,2,0)</f>
        <v>CP11</v>
      </c>
      <c r="S970" s="8" t="s">
        <v>207</v>
      </c>
    </row>
    <row r="971" spans="1:20" x14ac:dyDescent="0.25">
      <c r="A971" s="66">
        <v>42766</v>
      </c>
      <c r="B971" s="67" t="s">
        <v>186</v>
      </c>
      <c r="C971" s="67" t="s">
        <v>33</v>
      </c>
      <c r="D971" s="68">
        <v>123873750</v>
      </c>
      <c r="E971" s="2">
        <v>0</v>
      </c>
      <c r="F971" s="12">
        <f t="shared" si="111"/>
        <v>123.87375</v>
      </c>
      <c r="G971" s="8">
        <f t="shared" si="112"/>
        <v>1</v>
      </c>
      <c r="H971" s="8">
        <f t="shared" si="113"/>
        <v>2017</v>
      </c>
      <c r="I971" s="3" t="s">
        <v>186</v>
      </c>
      <c r="J971" s="6" t="str">
        <f t="shared" si="114"/>
        <v>6421</v>
      </c>
      <c r="K971" s="6" t="str">
        <f t="shared" si="115"/>
        <v>642</v>
      </c>
      <c r="L971" s="6" t="s">
        <v>208</v>
      </c>
      <c r="M971" s="4" t="str">
        <f>+VLOOKUP(J971,data1!$A$2:$C$19,2,0)</f>
        <v>Lương và thưởng</v>
      </c>
      <c r="N971" s="6" t="s">
        <v>211</v>
      </c>
      <c r="O971" s="8" t="s">
        <v>216</v>
      </c>
      <c r="P971" s="6" t="b">
        <f t="shared" si="116"/>
        <v>1</v>
      </c>
      <c r="Q971" s="1">
        <v>1</v>
      </c>
      <c r="R971" s="4" t="str">
        <f>+VLOOKUP(M971,data1!$B$2:$C$19,2,0)</f>
        <v>CP01</v>
      </c>
      <c r="S971" s="8" t="s">
        <v>207</v>
      </c>
    </row>
    <row r="972" spans="1:20" x14ac:dyDescent="0.25">
      <c r="A972" s="66">
        <v>42766</v>
      </c>
      <c r="B972" s="67" t="s">
        <v>9</v>
      </c>
      <c r="C972" s="67" t="s">
        <v>33</v>
      </c>
      <c r="D972" s="68">
        <v>93777750</v>
      </c>
      <c r="E972" s="2">
        <v>0</v>
      </c>
      <c r="F972" s="12">
        <f t="shared" si="111"/>
        <v>93.777749999999997</v>
      </c>
      <c r="G972" s="8">
        <f t="shared" si="112"/>
        <v>1</v>
      </c>
      <c r="H972" s="8">
        <f t="shared" si="113"/>
        <v>2017</v>
      </c>
      <c r="I972" s="3" t="s">
        <v>9</v>
      </c>
      <c r="J972" s="6" t="str">
        <f t="shared" si="114"/>
        <v>6428</v>
      </c>
      <c r="K972" s="6" t="str">
        <f t="shared" si="115"/>
        <v>642</v>
      </c>
      <c r="L972" s="6" t="s">
        <v>207</v>
      </c>
      <c r="M972" s="4" t="str">
        <f>+VLOOKUP(J972,data1!$A$2:$C$19,2,0)</f>
        <v>Công tác phí và tiếp khách</v>
      </c>
      <c r="N972" s="6" t="s">
        <v>87</v>
      </c>
      <c r="O972" s="8" t="s">
        <v>216</v>
      </c>
      <c r="P972" s="6" t="b">
        <f t="shared" si="116"/>
        <v>1</v>
      </c>
      <c r="Q972" s="1">
        <v>1</v>
      </c>
      <c r="R972" s="4" t="str">
        <f>+VLOOKUP(M972,data1!$B$2:$C$19,2,0)</f>
        <v>CP11</v>
      </c>
      <c r="S972" s="8" t="s">
        <v>207</v>
      </c>
    </row>
    <row r="973" spans="1:20" x14ac:dyDescent="0.25">
      <c r="A973" s="66">
        <v>42766</v>
      </c>
      <c r="B973" s="67" t="s">
        <v>6</v>
      </c>
      <c r="C973" s="67" t="s">
        <v>51</v>
      </c>
      <c r="D973" s="68">
        <v>78052738.5</v>
      </c>
      <c r="E973" s="2">
        <v>0</v>
      </c>
      <c r="F973" s="12">
        <f t="shared" si="111"/>
        <v>78.052738500000004</v>
      </c>
      <c r="G973" s="8">
        <f t="shared" si="112"/>
        <v>1</v>
      </c>
      <c r="H973" s="8">
        <f t="shared" si="113"/>
        <v>2017</v>
      </c>
      <c r="I973" s="3" t="s">
        <v>6</v>
      </c>
      <c r="J973" s="6" t="str">
        <f t="shared" si="114"/>
        <v>6423</v>
      </c>
      <c r="K973" s="6" t="str">
        <f t="shared" si="115"/>
        <v>642</v>
      </c>
      <c r="L973" s="6" t="s">
        <v>207</v>
      </c>
      <c r="M973" s="4" t="str">
        <f>+VLOOKUP(J973,data1!$A$2:$C$19,2,0)</f>
        <v>Chi phí công cụ, dụng cụ</v>
      </c>
      <c r="N973" s="6" t="s">
        <v>87</v>
      </c>
      <c r="O973" s="8" t="s">
        <v>216</v>
      </c>
      <c r="P973" s="6" t="b">
        <f t="shared" si="116"/>
        <v>1</v>
      </c>
      <c r="Q973" s="1">
        <v>1</v>
      </c>
      <c r="R973" s="4" t="str">
        <f>+VLOOKUP(M973,data1!$B$2:$C$19,2,0)</f>
        <v>CP03</v>
      </c>
      <c r="S973" s="8" t="s">
        <v>207</v>
      </c>
    </row>
    <row r="974" spans="1:20" x14ac:dyDescent="0.25">
      <c r="A974" s="66">
        <v>42766</v>
      </c>
      <c r="B974" s="67" t="s">
        <v>16</v>
      </c>
      <c r="C974" s="67" t="s">
        <v>32</v>
      </c>
      <c r="D974" s="68">
        <v>60961275</v>
      </c>
      <c r="E974" s="2">
        <v>0</v>
      </c>
      <c r="F974" s="12">
        <f t="shared" si="111"/>
        <v>60.961275000000001</v>
      </c>
      <c r="G974" s="8">
        <f t="shared" si="112"/>
        <v>1</v>
      </c>
      <c r="H974" s="8">
        <f t="shared" si="113"/>
        <v>2017</v>
      </c>
      <c r="I974" s="3" t="s">
        <v>16</v>
      </c>
      <c r="J974" s="6" t="str">
        <f t="shared" si="114"/>
        <v>6429</v>
      </c>
      <c r="K974" s="6" t="str">
        <f t="shared" si="115"/>
        <v>642</v>
      </c>
      <c r="L974" s="6" t="s">
        <v>206</v>
      </c>
      <c r="M974" s="4" t="str">
        <f>+VLOOKUP(J974,data1!$A$2:$C$19,2,0)</f>
        <v>Chi Phí dịch vụ mua ngoài</v>
      </c>
      <c r="N974" s="6" t="s">
        <v>210</v>
      </c>
      <c r="O974" s="8" t="s">
        <v>216</v>
      </c>
      <c r="P974" s="6" t="b">
        <f t="shared" si="116"/>
        <v>1</v>
      </c>
      <c r="Q974" s="1">
        <v>1</v>
      </c>
      <c r="R974" s="4" t="str">
        <f>+VLOOKUP(M974,data1!$B$2:$C$19,2,0)</f>
        <v>CP09</v>
      </c>
      <c r="S974" s="8" t="s">
        <v>207</v>
      </c>
    </row>
    <row r="975" spans="1:20" x14ac:dyDescent="0.25">
      <c r="A975" s="66">
        <v>42766</v>
      </c>
      <c r="B975" s="67" t="s">
        <v>316</v>
      </c>
      <c r="C975" s="67" t="s">
        <v>33</v>
      </c>
      <c r="D975" s="68">
        <v>54054000</v>
      </c>
      <c r="E975" s="2">
        <v>0</v>
      </c>
      <c r="F975" s="12">
        <f t="shared" si="111"/>
        <v>54.054000000000002</v>
      </c>
      <c r="G975" s="8">
        <f t="shared" si="112"/>
        <v>1</v>
      </c>
      <c r="H975" s="8">
        <f t="shared" si="113"/>
        <v>2017</v>
      </c>
      <c r="I975" s="3" t="s">
        <v>198</v>
      </c>
      <c r="J975" s="6" t="str">
        <f t="shared" si="114"/>
        <v>6428</v>
      </c>
      <c r="K975" s="6" t="str">
        <f t="shared" si="115"/>
        <v>642</v>
      </c>
      <c r="L975" s="6" t="s">
        <v>259</v>
      </c>
      <c r="M975" s="4" t="str">
        <f>+VLOOKUP(J975,data1!$A$2:$C$19,2,0)</f>
        <v>Công tác phí và tiếp khách</v>
      </c>
      <c r="N975" s="6" t="s">
        <v>266</v>
      </c>
      <c r="O975" s="8" t="s">
        <v>215</v>
      </c>
      <c r="P975" s="6" t="b">
        <f t="shared" si="116"/>
        <v>0</v>
      </c>
      <c r="Q975" s="1">
        <v>1</v>
      </c>
      <c r="R975" s="4" t="str">
        <f>+VLOOKUP(M975,data1!$B$2:$C$19,2,0)</f>
        <v>CP11</v>
      </c>
      <c r="S975" s="8" t="s">
        <v>235</v>
      </c>
      <c r="T975" s="8" t="e">
        <f>VLOOKUP(L975,#REF!,3,0)</f>
        <v>#REF!</v>
      </c>
    </row>
    <row r="976" spans="1:20" x14ac:dyDescent="0.25">
      <c r="A976" s="66">
        <v>42766</v>
      </c>
      <c r="B976" s="67" t="s">
        <v>10</v>
      </c>
      <c r="C976" s="67" t="s">
        <v>43</v>
      </c>
      <c r="D976" s="68">
        <v>44389743.75</v>
      </c>
      <c r="E976" s="2">
        <v>0</v>
      </c>
      <c r="F976" s="12">
        <f t="shared" si="111"/>
        <v>44.389743750000001</v>
      </c>
      <c r="G976" s="8">
        <f t="shared" si="112"/>
        <v>1</v>
      </c>
      <c r="H976" s="8">
        <f t="shared" si="113"/>
        <v>2017</v>
      </c>
      <c r="I976" s="3" t="s">
        <v>10</v>
      </c>
      <c r="J976" s="6" t="str">
        <f t="shared" si="114"/>
        <v>6429</v>
      </c>
      <c r="K976" s="6" t="str">
        <f t="shared" si="115"/>
        <v>642</v>
      </c>
      <c r="L976" s="6" t="s">
        <v>207</v>
      </c>
      <c r="M976" s="4" t="str">
        <f>+VLOOKUP(J976,data1!$A$2:$C$19,2,0)</f>
        <v>Chi Phí dịch vụ mua ngoài</v>
      </c>
      <c r="N976" s="6" t="s">
        <v>87</v>
      </c>
      <c r="O976" s="8" t="s">
        <v>216</v>
      </c>
      <c r="P976" s="6" t="b">
        <f t="shared" si="116"/>
        <v>1</v>
      </c>
      <c r="Q976" s="1">
        <v>1</v>
      </c>
      <c r="R976" s="4" t="str">
        <f>+VLOOKUP(M976,data1!$B$2:$C$19,2,0)</f>
        <v>CP09</v>
      </c>
      <c r="S976" s="8" t="s">
        <v>207</v>
      </c>
    </row>
    <row r="977" spans="1:19" x14ac:dyDescent="0.25">
      <c r="A977" s="66">
        <v>42766</v>
      </c>
      <c r="B977" s="67" t="s">
        <v>6</v>
      </c>
      <c r="C977" s="67" t="s">
        <v>50</v>
      </c>
      <c r="D977" s="68">
        <v>42659160.75</v>
      </c>
      <c r="E977" s="2">
        <v>0</v>
      </c>
      <c r="F977" s="12">
        <f t="shared" si="111"/>
        <v>42.659160749999998</v>
      </c>
      <c r="G977" s="8">
        <f t="shared" si="112"/>
        <v>1</v>
      </c>
      <c r="H977" s="8">
        <f t="shared" si="113"/>
        <v>2017</v>
      </c>
      <c r="I977" s="3" t="s">
        <v>6</v>
      </c>
      <c r="J977" s="6" t="str">
        <f t="shared" si="114"/>
        <v>6423</v>
      </c>
      <c r="K977" s="6" t="str">
        <f t="shared" si="115"/>
        <v>642</v>
      </c>
      <c r="L977" s="6" t="s">
        <v>207</v>
      </c>
      <c r="M977" s="4" t="str">
        <f>+VLOOKUP(J977,data1!$A$2:$C$19,2,0)</f>
        <v>Chi phí công cụ, dụng cụ</v>
      </c>
      <c r="N977" s="6" t="s">
        <v>87</v>
      </c>
      <c r="O977" s="8" t="s">
        <v>216</v>
      </c>
      <c r="P977" s="6" t="b">
        <f t="shared" si="116"/>
        <v>1</v>
      </c>
      <c r="Q977" s="1">
        <v>1</v>
      </c>
      <c r="R977" s="4" t="str">
        <f>+VLOOKUP(M977,data1!$B$2:$C$19,2,0)</f>
        <v>CP03</v>
      </c>
      <c r="S977" s="8" t="s">
        <v>207</v>
      </c>
    </row>
    <row r="978" spans="1:19" x14ac:dyDescent="0.25">
      <c r="A978" s="66">
        <v>42766</v>
      </c>
      <c r="B978" s="67" t="s">
        <v>10</v>
      </c>
      <c r="C978" s="67" t="s">
        <v>51</v>
      </c>
      <c r="D978" s="68">
        <v>42365625.75</v>
      </c>
      <c r="E978" s="2">
        <v>0</v>
      </c>
      <c r="F978" s="12">
        <f t="shared" si="111"/>
        <v>42.36562575</v>
      </c>
      <c r="G978" s="8">
        <f t="shared" si="112"/>
        <v>1</v>
      </c>
      <c r="H978" s="8">
        <f t="shared" si="113"/>
        <v>2017</v>
      </c>
      <c r="I978" s="3" t="s">
        <v>10</v>
      </c>
      <c r="J978" s="6" t="str">
        <f t="shared" si="114"/>
        <v>6429</v>
      </c>
      <c r="K978" s="6" t="str">
        <f t="shared" si="115"/>
        <v>642</v>
      </c>
      <c r="L978" s="6" t="s">
        <v>207</v>
      </c>
      <c r="M978" s="4" t="str">
        <f>+VLOOKUP(J978,data1!$A$2:$C$19,2,0)</f>
        <v>Chi Phí dịch vụ mua ngoài</v>
      </c>
      <c r="N978" s="6" t="s">
        <v>87</v>
      </c>
      <c r="O978" s="8" t="s">
        <v>216</v>
      </c>
      <c r="P978" s="6" t="b">
        <f t="shared" si="116"/>
        <v>1</v>
      </c>
      <c r="Q978" s="1">
        <v>1</v>
      </c>
      <c r="R978" s="4" t="str">
        <f>+VLOOKUP(M978,data1!$B$2:$C$19,2,0)</f>
        <v>CP09</v>
      </c>
      <c r="S978" s="8" t="s">
        <v>207</v>
      </c>
    </row>
    <row r="979" spans="1:19" x14ac:dyDescent="0.25">
      <c r="A979" s="66">
        <v>42766</v>
      </c>
      <c r="B979" s="67" t="s">
        <v>15</v>
      </c>
      <c r="C979" s="67" t="s">
        <v>39</v>
      </c>
      <c r="D979" s="68">
        <v>37568250</v>
      </c>
      <c r="E979" s="2">
        <v>0</v>
      </c>
      <c r="F979" s="12">
        <f t="shared" si="111"/>
        <v>37.568249999999999</v>
      </c>
      <c r="G979" s="8">
        <f t="shared" si="112"/>
        <v>1</v>
      </c>
      <c r="H979" s="8">
        <f t="shared" si="113"/>
        <v>2017</v>
      </c>
      <c r="I979" s="3" t="s">
        <v>15</v>
      </c>
      <c r="J979" s="6" t="str">
        <f t="shared" si="114"/>
        <v>6428</v>
      </c>
      <c r="K979" s="6" t="str">
        <f t="shared" si="115"/>
        <v>642</v>
      </c>
      <c r="L979" s="6" t="s">
        <v>206</v>
      </c>
      <c r="M979" s="4" t="str">
        <f>+VLOOKUP(J979,data1!$A$2:$C$19,2,0)</f>
        <v>Công tác phí và tiếp khách</v>
      </c>
      <c r="N979" s="6" t="s">
        <v>210</v>
      </c>
      <c r="O979" s="8" t="s">
        <v>216</v>
      </c>
      <c r="P979" s="6" t="b">
        <f t="shared" si="116"/>
        <v>1</v>
      </c>
      <c r="Q979" s="1">
        <v>1</v>
      </c>
      <c r="R979" s="4" t="str">
        <f>+VLOOKUP(M979,data1!$B$2:$C$19,2,0)</f>
        <v>CP11</v>
      </c>
      <c r="S979" s="8" t="s">
        <v>207</v>
      </c>
    </row>
    <row r="980" spans="1:19" x14ac:dyDescent="0.25">
      <c r="A980" s="66">
        <v>42766</v>
      </c>
      <c r="B980" s="67" t="s">
        <v>183</v>
      </c>
      <c r="C980" s="67" t="s">
        <v>79</v>
      </c>
      <c r="D980" s="68">
        <v>36688484.25</v>
      </c>
      <c r="E980" s="2">
        <v>0</v>
      </c>
      <c r="F980" s="12">
        <f t="shared" si="111"/>
        <v>36.688484250000002</v>
      </c>
      <c r="G980" s="8">
        <f t="shared" si="112"/>
        <v>1</v>
      </c>
      <c r="H980" s="8">
        <f t="shared" si="113"/>
        <v>2017</v>
      </c>
      <c r="I980" s="3" t="s">
        <v>183</v>
      </c>
      <c r="J980" s="6" t="str">
        <f t="shared" si="114"/>
        <v>6424</v>
      </c>
      <c r="K980" s="6" t="str">
        <f t="shared" si="115"/>
        <v>642</v>
      </c>
      <c r="L980" s="6" t="s">
        <v>208</v>
      </c>
      <c r="M980" s="4" t="str">
        <f>+VLOOKUP(J980,data1!$A$2:$C$19,2,0)</f>
        <v>Chi phí khấu hao TSCĐ</v>
      </c>
      <c r="N980" s="6" t="s">
        <v>211</v>
      </c>
      <c r="O980" s="8" t="s">
        <v>216</v>
      </c>
      <c r="P980" s="6" t="b">
        <f t="shared" si="116"/>
        <v>1</v>
      </c>
      <c r="Q980" s="1">
        <v>1</v>
      </c>
      <c r="R980" s="4" t="str">
        <f>+VLOOKUP(M980,data1!$B$2:$C$19,2,0)</f>
        <v>CP04</v>
      </c>
      <c r="S980" s="8" t="s">
        <v>207</v>
      </c>
    </row>
    <row r="981" spans="1:19" x14ac:dyDescent="0.25">
      <c r="A981" s="66">
        <v>42766</v>
      </c>
      <c r="B981" s="67" t="s">
        <v>188</v>
      </c>
      <c r="C981" s="67" t="s">
        <v>33</v>
      </c>
      <c r="D981" s="68">
        <v>29598750</v>
      </c>
      <c r="E981" s="2">
        <v>0</v>
      </c>
      <c r="F981" s="12">
        <f t="shared" si="111"/>
        <v>29.598749999999999</v>
      </c>
      <c r="G981" s="8">
        <f t="shared" si="112"/>
        <v>1</v>
      </c>
      <c r="H981" s="8">
        <f t="shared" si="113"/>
        <v>2017</v>
      </c>
      <c r="I981" s="3" t="s">
        <v>188</v>
      </c>
      <c r="J981" s="6" t="str">
        <f t="shared" si="114"/>
        <v>6429</v>
      </c>
      <c r="K981" s="6" t="str">
        <f t="shared" si="115"/>
        <v>642</v>
      </c>
      <c r="L981" s="6" t="s">
        <v>208</v>
      </c>
      <c r="M981" s="4" t="str">
        <f>+VLOOKUP(J981,data1!$A$2:$C$19,2,0)</f>
        <v>Chi Phí dịch vụ mua ngoài</v>
      </c>
      <c r="N981" s="6" t="s">
        <v>211</v>
      </c>
      <c r="O981" s="8" t="s">
        <v>216</v>
      </c>
      <c r="P981" s="6" t="b">
        <f t="shared" si="116"/>
        <v>1</v>
      </c>
      <c r="Q981" s="1">
        <v>1</v>
      </c>
      <c r="R981" s="4" t="str">
        <f>+VLOOKUP(M981,data1!$B$2:$C$19,2,0)</f>
        <v>CP09</v>
      </c>
      <c r="S981" s="8" t="s">
        <v>207</v>
      </c>
    </row>
    <row r="982" spans="1:19" ht="30" x14ac:dyDescent="0.25">
      <c r="A982" s="66">
        <v>42766</v>
      </c>
      <c r="B982" s="67" t="s">
        <v>14</v>
      </c>
      <c r="C982" s="67" t="s">
        <v>31</v>
      </c>
      <c r="D982" s="68">
        <v>28038055.5</v>
      </c>
      <c r="E982" s="2">
        <v>0</v>
      </c>
      <c r="F982" s="12">
        <f t="shared" si="111"/>
        <v>28.038055499999999</v>
      </c>
      <c r="G982" s="8">
        <f t="shared" si="112"/>
        <v>1</v>
      </c>
      <c r="H982" s="8">
        <f t="shared" si="113"/>
        <v>2017</v>
      </c>
      <c r="I982" s="3" t="s">
        <v>14</v>
      </c>
      <c r="J982" s="6" t="str">
        <f t="shared" si="114"/>
        <v>6426</v>
      </c>
      <c r="K982" s="6" t="str">
        <f t="shared" si="115"/>
        <v>642</v>
      </c>
      <c r="L982" s="6" t="s">
        <v>206</v>
      </c>
      <c r="M982" s="4" t="str">
        <f>+VLOOKUP(J982,data1!$A$2:$C$19,2,0)</f>
        <v>Chi phí điện, nước, điện thoại, Internet...</v>
      </c>
      <c r="N982" s="6" t="s">
        <v>210</v>
      </c>
      <c r="O982" s="8" t="s">
        <v>216</v>
      </c>
      <c r="P982" s="6" t="b">
        <f t="shared" si="116"/>
        <v>1</v>
      </c>
      <c r="Q982" s="1">
        <v>1</v>
      </c>
      <c r="R982" s="4" t="str">
        <f>+VLOOKUP(M982,data1!$B$2:$C$19,2,0)</f>
        <v>CP06</v>
      </c>
      <c r="S982" s="8" t="s">
        <v>207</v>
      </c>
    </row>
    <row r="983" spans="1:19" x14ac:dyDescent="0.25">
      <c r="A983" s="66">
        <v>42766</v>
      </c>
      <c r="B983" s="67" t="s">
        <v>16</v>
      </c>
      <c r="C983" s="67" t="s">
        <v>56</v>
      </c>
      <c r="D983" s="68">
        <v>27000000</v>
      </c>
      <c r="E983" s="2">
        <v>0</v>
      </c>
      <c r="F983" s="12">
        <f t="shared" si="111"/>
        <v>27</v>
      </c>
      <c r="G983" s="8">
        <f t="shared" si="112"/>
        <v>1</v>
      </c>
      <c r="H983" s="8">
        <f t="shared" si="113"/>
        <v>2017</v>
      </c>
      <c r="I983" s="3" t="s">
        <v>16</v>
      </c>
      <c r="J983" s="6" t="str">
        <f t="shared" si="114"/>
        <v>6429</v>
      </c>
      <c r="K983" s="6" t="str">
        <f t="shared" si="115"/>
        <v>642</v>
      </c>
      <c r="L983" s="6" t="s">
        <v>206</v>
      </c>
      <c r="M983" s="4" t="str">
        <f>+VLOOKUP(J983,data1!$A$2:$C$19,2,0)</f>
        <v>Chi Phí dịch vụ mua ngoài</v>
      </c>
      <c r="N983" s="6" t="s">
        <v>210</v>
      </c>
      <c r="O983" s="8" t="s">
        <v>216</v>
      </c>
      <c r="P983" s="6" t="b">
        <f t="shared" si="116"/>
        <v>1</v>
      </c>
      <c r="Q983" s="1">
        <v>1</v>
      </c>
      <c r="R983" s="4" t="str">
        <f>+VLOOKUP(M983,data1!$B$2:$C$19,2,0)</f>
        <v>CP09</v>
      </c>
      <c r="S983" s="8" t="s">
        <v>207</v>
      </c>
    </row>
    <row r="984" spans="1:19" x14ac:dyDescent="0.25">
      <c r="A984" s="66">
        <v>42766</v>
      </c>
      <c r="B984" s="67" t="s">
        <v>80</v>
      </c>
      <c r="C984" s="67" t="s">
        <v>38</v>
      </c>
      <c r="D984" s="68">
        <v>25348124.25</v>
      </c>
      <c r="E984" s="2">
        <v>0</v>
      </c>
      <c r="F984" s="12">
        <f t="shared" si="111"/>
        <v>25.348124250000001</v>
      </c>
      <c r="G984" s="8">
        <f t="shared" si="112"/>
        <v>1</v>
      </c>
      <c r="H984" s="8">
        <f t="shared" si="113"/>
        <v>2017</v>
      </c>
      <c r="I984" s="3" t="s">
        <v>80</v>
      </c>
      <c r="J984" s="6" t="str">
        <f t="shared" si="114"/>
        <v>6425</v>
      </c>
      <c r="K984" s="6" t="str">
        <f t="shared" si="115"/>
        <v>642</v>
      </c>
      <c r="L984" s="6" t="s">
        <v>206</v>
      </c>
      <c r="M984" s="4" t="str">
        <f>+VLOOKUP(J984,data1!$A$2:$C$19,2,0)</f>
        <v>Chi phí Marketing</v>
      </c>
      <c r="N984" s="6" t="s">
        <v>210</v>
      </c>
      <c r="O984" s="8" t="s">
        <v>216</v>
      </c>
      <c r="P984" s="6" t="b">
        <f t="shared" si="116"/>
        <v>1</v>
      </c>
      <c r="Q984" s="1">
        <v>1</v>
      </c>
      <c r="R984" s="4" t="str">
        <f>+VLOOKUP(M984,data1!$B$2:$C$19,2,0)</f>
        <v>CP05</v>
      </c>
      <c r="S984" s="8" t="s">
        <v>207</v>
      </c>
    </row>
    <row r="985" spans="1:19" x14ac:dyDescent="0.25">
      <c r="A985" s="66">
        <v>42766</v>
      </c>
      <c r="B985" s="67" t="s">
        <v>195</v>
      </c>
      <c r="C985" s="67" t="s">
        <v>39</v>
      </c>
      <c r="D985" s="68">
        <v>22854656.25</v>
      </c>
      <c r="E985" s="2">
        <v>0</v>
      </c>
      <c r="F985" s="12">
        <f t="shared" si="111"/>
        <v>22.854656250000001</v>
      </c>
      <c r="G985" s="8">
        <f t="shared" si="112"/>
        <v>1</v>
      </c>
      <c r="H985" s="8">
        <f t="shared" si="113"/>
        <v>2017</v>
      </c>
      <c r="I985" s="3" t="s">
        <v>195</v>
      </c>
      <c r="J985" s="6" t="str">
        <f t="shared" si="114"/>
        <v>6421</v>
      </c>
      <c r="K985" s="6" t="str">
        <f t="shared" si="115"/>
        <v>642</v>
      </c>
      <c r="L985" s="6" t="s">
        <v>209</v>
      </c>
      <c r="M985" s="4" t="str">
        <f>+VLOOKUP(J985,data1!$A$2:$C$19,2,0)</f>
        <v>Lương và thưởng</v>
      </c>
      <c r="N985" s="6" t="s">
        <v>212</v>
      </c>
      <c r="O985" s="8" t="s">
        <v>216</v>
      </c>
      <c r="P985" s="6" t="b">
        <f t="shared" si="116"/>
        <v>1</v>
      </c>
      <c r="Q985" s="1">
        <v>1</v>
      </c>
      <c r="R985" s="4" t="str">
        <f>+VLOOKUP(M985,data1!$B$2:$C$19,2,0)</f>
        <v>CP01</v>
      </c>
      <c r="S985" s="8" t="s">
        <v>207</v>
      </c>
    </row>
    <row r="986" spans="1:19" x14ac:dyDescent="0.25">
      <c r="A986" s="66">
        <v>42766</v>
      </c>
      <c r="B986" s="67" t="s">
        <v>10</v>
      </c>
      <c r="C986" s="67" t="s">
        <v>33</v>
      </c>
      <c r="D986" s="68">
        <v>22518000</v>
      </c>
      <c r="E986" s="2">
        <v>0</v>
      </c>
      <c r="F986" s="12">
        <f t="shared" si="111"/>
        <v>22.518000000000001</v>
      </c>
      <c r="G986" s="8">
        <f t="shared" si="112"/>
        <v>1</v>
      </c>
      <c r="H986" s="8">
        <f t="shared" si="113"/>
        <v>2017</v>
      </c>
      <c r="I986" s="3" t="s">
        <v>10</v>
      </c>
      <c r="J986" s="6" t="str">
        <f t="shared" si="114"/>
        <v>6429</v>
      </c>
      <c r="K986" s="6" t="str">
        <f t="shared" si="115"/>
        <v>642</v>
      </c>
      <c r="L986" s="6" t="s">
        <v>207</v>
      </c>
      <c r="M986" s="4" t="str">
        <f>+VLOOKUP(J986,data1!$A$2:$C$19,2,0)</f>
        <v>Chi Phí dịch vụ mua ngoài</v>
      </c>
      <c r="N986" s="6" t="s">
        <v>87</v>
      </c>
      <c r="O986" s="8" t="s">
        <v>216</v>
      </c>
      <c r="P986" s="6" t="b">
        <f t="shared" si="116"/>
        <v>1</v>
      </c>
      <c r="Q986" s="1">
        <v>1</v>
      </c>
      <c r="R986" s="4" t="str">
        <f>+VLOOKUP(M986,data1!$B$2:$C$19,2,0)</f>
        <v>CP09</v>
      </c>
      <c r="S986" s="8" t="s">
        <v>207</v>
      </c>
    </row>
    <row r="987" spans="1:19" ht="30" x14ac:dyDescent="0.25">
      <c r="A987" s="66">
        <v>42766</v>
      </c>
      <c r="B987" s="67" t="s">
        <v>191</v>
      </c>
      <c r="C987" s="67" t="s">
        <v>33</v>
      </c>
      <c r="D987" s="68">
        <v>19018687.5</v>
      </c>
      <c r="E987" s="2">
        <v>0</v>
      </c>
      <c r="F987" s="12">
        <f t="shared" si="111"/>
        <v>19.018687499999999</v>
      </c>
      <c r="G987" s="8">
        <f t="shared" si="112"/>
        <v>1</v>
      </c>
      <c r="H987" s="8">
        <f t="shared" si="113"/>
        <v>2017</v>
      </c>
      <c r="I987" s="3" t="s">
        <v>191</v>
      </c>
      <c r="J987" s="6" t="str">
        <f t="shared" si="114"/>
        <v>6426</v>
      </c>
      <c r="K987" s="6" t="str">
        <f t="shared" si="115"/>
        <v>642</v>
      </c>
      <c r="L987" s="6" t="s">
        <v>208</v>
      </c>
      <c r="M987" s="4" t="str">
        <f>+VLOOKUP(J987,data1!$A$2:$C$19,2,0)</f>
        <v>Chi phí điện, nước, điện thoại, Internet...</v>
      </c>
      <c r="N987" s="6" t="s">
        <v>211</v>
      </c>
      <c r="O987" s="8" t="s">
        <v>216</v>
      </c>
      <c r="P987" s="6" t="b">
        <f t="shared" si="116"/>
        <v>1</v>
      </c>
      <c r="Q987" s="1">
        <v>1</v>
      </c>
      <c r="R987" s="4" t="str">
        <f>+VLOOKUP(M987,data1!$B$2:$C$19,2,0)</f>
        <v>CP06</v>
      </c>
      <c r="S987" s="8" t="s">
        <v>207</v>
      </c>
    </row>
    <row r="988" spans="1:19" x14ac:dyDescent="0.25">
      <c r="A988" s="66">
        <v>42766</v>
      </c>
      <c r="B988" s="67" t="s">
        <v>185</v>
      </c>
      <c r="C988" s="67" t="s">
        <v>38</v>
      </c>
      <c r="D988" s="68">
        <v>18749999.25</v>
      </c>
      <c r="E988" s="2">
        <v>0</v>
      </c>
      <c r="F988" s="12">
        <f t="shared" si="111"/>
        <v>18.749999249999998</v>
      </c>
      <c r="G988" s="8">
        <f t="shared" si="112"/>
        <v>1</v>
      </c>
      <c r="H988" s="8">
        <f t="shared" si="113"/>
        <v>2017</v>
      </c>
      <c r="I988" s="3" t="s">
        <v>185</v>
      </c>
      <c r="J988" s="6" t="str">
        <f t="shared" si="114"/>
        <v>6423</v>
      </c>
      <c r="K988" s="6" t="str">
        <f t="shared" si="115"/>
        <v>642</v>
      </c>
      <c r="L988" s="6" t="s">
        <v>206</v>
      </c>
      <c r="M988" s="4" t="str">
        <f>+VLOOKUP(J988,data1!$A$2:$C$19,2,0)</f>
        <v>Chi phí công cụ, dụng cụ</v>
      </c>
      <c r="N988" s="6" t="s">
        <v>210</v>
      </c>
      <c r="O988" s="8" t="s">
        <v>216</v>
      </c>
      <c r="P988" s="6" t="b">
        <f t="shared" si="116"/>
        <v>1</v>
      </c>
      <c r="Q988" s="1">
        <v>1</v>
      </c>
      <c r="R988" s="4" t="str">
        <f>+VLOOKUP(M988,data1!$B$2:$C$19,2,0)</f>
        <v>CP03</v>
      </c>
      <c r="S988" s="8" t="s">
        <v>207</v>
      </c>
    </row>
    <row r="989" spans="1:19" x14ac:dyDescent="0.25">
      <c r="A989" s="66">
        <v>42766</v>
      </c>
      <c r="B989" s="67" t="s">
        <v>4</v>
      </c>
      <c r="C989" s="67" t="s">
        <v>78</v>
      </c>
      <c r="D989" s="68">
        <v>17774550</v>
      </c>
      <c r="E989" s="2">
        <v>0</v>
      </c>
      <c r="F989" s="12">
        <f t="shared" ref="F989:F1015" si="117">D989/1000000</f>
        <v>17.774550000000001</v>
      </c>
      <c r="G989" s="8">
        <f t="shared" ref="G989:G1015" si="118">MONTH(A989)</f>
        <v>1</v>
      </c>
      <c r="H989" s="8">
        <f t="shared" ref="H989:H1015" si="119">YEAR(A989)</f>
        <v>2017</v>
      </c>
      <c r="I989" s="3" t="s">
        <v>4</v>
      </c>
      <c r="J989" s="6" t="str">
        <f t="shared" ref="J989:J1015" si="120">+LEFT(I989,4)</f>
        <v>6421</v>
      </c>
      <c r="K989" s="6" t="str">
        <f t="shared" ref="K989:K1015" si="121">+LEFT(J989,3)</f>
        <v>642</v>
      </c>
      <c r="L989" s="6" t="s">
        <v>207</v>
      </c>
      <c r="M989" s="4" t="str">
        <f>+VLOOKUP(J989,data1!$A$2:$C$19,2,0)</f>
        <v>Lương và thưởng</v>
      </c>
      <c r="N989" s="6" t="s">
        <v>87</v>
      </c>
      <c r="O989" s="8" t="s">
        <v>216</v>
      </c>
      <c r="P989" s="6" t="b">
        <f t="shared" si="116"/>
        <v>1</v>
      </c>
      <c r="Q989" s="1">
        <v>1</v>
      </c>
      <c r="R989" s="4" t="str">
        <f>+VLOOKUP(M989,data1!$B$2:$C$19,2,0)</f>
        <v>CP01</v>
      </c>
      <c r="S989" s="8" t="s">
        <v>207</v>
      </c>
    </row>
    <row r="990" spans="1:19" x14ac:dyDescent="0.25">
      <c r="A990" s="66">
        <v>42766</v>
      </c>
      <c r="B990" s="67" t="s">
        <v>15</v>
      </c>
      <c r="C990" s="67" t="s">
        <v>31</v>
      </c>
      <c r="D990" s="68">
        <v>16112250</v>
      </c>
      <c r="E990" s="2">
        <v>0</v>
      </c>
      <c r="F990" s="12">
        <f t="shared" si="117"/>
        <v>16.11225</v>
      </c>
      <c r="G990" s="8">
        <f t="shared" si="118"/>
        <v>1</v>
      </c>
      <c r="H990" s="8">
        <f t="shared" si="119"/>
        <v>2017</v>
      </c>
      <c r="I990" s="3" t="s">
        <v>15</v>
      </c>
      <c r="J990" s="6" t="str">
        <f t="shared" si="120"/>
        <v>6428</v>
      </c>
      <c r="K990" s="6" t="str">
        <f t="shared" si="121"/>
        <v>642</v>
      </c>
      <c r="L990" s="6" t="s">
        <v>206</v>
      </c>
      <c r="M990" s="4" t="str">
        <f>+VLOOKUP(J990,data1!$A$2:$C$19,2,0)</f>
        <v>Công tác phí và tiếp khách</v>
      </c>
      <c r="N990" s="6" t="s">
        <v>210</v>
      </c>
      <c r="O990" s="8" t="s">
        <v>216</v>
      </c>
      <c r="P990" s="6" t="b">
        <f t="shared" si="116"/>
        <v>1</v>
      </c>
      <c r="Q990" s="1">
        <v>1</v>
      </c>
      <c r="R990" s="4" t="str">
        <f>+VLOOKUP(M990,data1!$B$2:$C$19,2,0)</f>
        <v>CP11</v>
      </c>
      <c r="S990" s="8" t="s">
        <v>207</v>
      </c>
    </row>
    <row r="991" spans="1:19" x14ac:dyDescent="0.25">
      <c r="A991" s="66">
        <v>42766</v>
      </c>
      <c r="B991" s="67" t="s">
        <v>187</v>
      </c>
      <c r="C991" s="67" t="s">
        <v>79</v>
      </c>
      <c r="D991" s="68">
        <v>14852063.25</v>
      </c>
      <c r="E991" s="2">
        <v>0</v>
      </c>
      <c r="F991" s="12">
        <f t="shared" si="117"/>
        <v>14.85206325</v>
      </c>
      <c r="G991" s="8">
        <f t="shared" si="118"/>
        <v>1</v>
      </c>
      <c r="H991" s="8">
        <f t="shared" si="119"/>
        <v>2017</v>
      </c>
      <c r="I991" s="3" t="s">
        <v>187</v>
      </c>
      <c r="J991" s="6" t="str">
        <f t="shared" si="120"/>
        <v>6424</v>
      </c>
      <c r="K991" s="6" t="str">
        <f t="shared" si="121"/>
        <v>642</v>
      </c>
      <c r="L991" s="6" t="s">
        <v>207</v>
      </c>
      <c r="M991" s="4" t="str">
        <f>+VLOOKUP(J991,data1!$A$2:$C$19,2,0)</f>
        <v>Chi phí khấu hao TSCĐ</v>
      </c>
      <c r="N991" s="6" t="s">
        <v>87</v>
      </c>
      <c r="O991" s="8" t="s">
        <v>216</v>
      </c>
      <c r="P991" s="6" t="b">
        <f t="shared" si="116"/>
        <v>1</v>
      </c>
      <c r="Q991" s="1">
        <v>1</v>
      </c>
      <c r="R991" s="4" t="str">
        <f>+VLOOKUP(M991,data1!$B$2:$C$19,2,0)</f>
        <v>CP04</v>
      </c>
      <c r="S991" s="8" t="s">
        <v>207</v>
      </c>
    </row>
    <row r="992" spans="1:19" x14ac:dyDescent="0.25">
      <c r="A992" s="66">
        <v>42766</v>
      </c>
      <c r="B992" s="67" t="s">
        <v>5</v>
      </c>
      <c r="C992" s="67" t="s">
        <v>58</v>
      </c>
      <c r="D992" s="68">
        <v>12361061.25</v>
      </c>
      <c r="E992" s="2">
        <v>0</v>
      </c>
      <c r="F992" s="12">
        <f t="shared" si="117"/>
        <v>12.361061250000001</v>
      </c>
      <c r="G992" s="8">
        <f t="shared" si="118"/>
        <v>1</v>
      </c>
      <c r="H992" s="8">
        <f t="shared" si="119"/>
        <v>2017</v>
      </c>
      <c r="I992" s="3" t="s">
        <v>5</v>
      </c>
      <c r="J992" s="6" t="str">
        <f t="shared" si="120"/>
        <v>6422</v>
      </c>
      <c r="K992" s="6" t="str">
        <f t="shared" si="121"/>
        <v>642</v>
      </c>
      <c r="L992" s="6" t="s">
        <v>207</v>
      </c>
      <c r="M992" s="4" t="str">
        <f>+VLOOKUP(J992,data1!$A$2:$C$19,2,0)</f>
        <v>Chi phí kiểm định hàng hóa</v>
      </c>
      <c r="N992" s="6" t="s">
        <v>87</v>
      </c>
      <c r="O992" s="8" t="s">
        <v>216</v>
      </c>
      <c r="P992" s="6" t="b">
        <f t="shared" si="116"/>
        <v>1</v>
      </c>
      <c r="Q992" s="1">
        <v>1</v>
      </c>
      <c r="R992" s="4" t="str">
        <f>+VLOOKUP(M992,data1!$B$2:$C$19,2,0)</f>
        <v>CP10</v>
      </c>
      <c r="S992" s="8" t="s">
        <v>207</v>
      </c>
    </row>
    <row r="993" spans="1:19" x14ac:dyDescent="0.25">
      <c r="A993" s="66">
        <v>42766</v>
      </c>
      <c r="B993" s="67" t="s">
        <v>15</v>
      </c>
      <c r="C993" s="67" t="s">
        <v>30</v>
      </c>
      <c r="D993" s="68">
        <v>9801492.75</v>
      </c>
      <c r="E993" s="2">
        <v>0</v>
      </c>
      <c r="F993" s="12">
        <f t="shared" si="117"/>
        <v>9.8014927499999995</v>
      </c>
      <c r="G993" s="8">
        <f t="shared" si="118"/>
        <v>1</v>
      </c>
      <c r="H993" s="8">
        <f t="shared" si="119"/>
        <v>2017</v>
      </c>
      <c r="I993" s="3" t="s">
        <v>15</v>
      </c>
      <c r="J993" s="6" t="str">
        <f t="shared" si="120"/>
        <v>6428</v>
      </c>
      <c r="K993" s="6" t="str">
        <f t="shared" si="121"/>
        <v>642</v>
      </c>
      <c r="L993" s="6" t="s">
        <v>206</v>
      </c>
      <c r="M993" s="4" t="str">
        <f>+VLOOKUP(J993,data1!$A$2:$C$19,2,0)</f>
        <v>Công tác phí và tiếp khách</v>
      </c>
      <c r="N993" s="6" t="s">
        <v>210</v>
      </c>
      <c r="O993" s="8" t="s">
        <v>216</v>
      </c>
      <c r="P993" s="6" t="b">
        <f t="shared" ref="P993:P1015" si="122">+EXACT($B993,$I993)</f>
        <v>1</v>
      </c>
      <c r="Q993" s="1">
        <v>1</v>
      </c>
      <c r="R993" s="4" t="str">
        <f>+VLOOKUP(M993,data1!$B$2:$C$19,2,0)</f>
        <v>CP11</v>
      </c>
      <c r="S993" s="8" t="s">
        <v>207</v>
      </c>
    </row>
    <row r="994" spans="1:19" x14ac:dyDescent="0.25">
      <c r="A994" s="66">
        <v>42766</v>
      </c>
      <c r="B994" s="67" t="s">
        <v>16</v>
      </c>
      <c r="C994" s="67" t="s">
        <v>38</v>
      </c>
      <c r="D994" s="68">
        <v>7798617</v>
      </c>
      <c r="E994" s="2">
        <v>0</v>
      </c>
      <c r="F994" s="12">
        <f t="shared" si="117"/>
        <v>7.7986170000000001</v>
      </c>
      <c r="G994" s="8">
        <f t="shared" si="118"/>
        <v>1</v>
      </c>
      <c r="H994" s="8">
        <f t="shared" si="119"/>
        <v>2017</v>
      </c>
      <c r="I994" s="3" t="s">
        <v>16</v>
      </c>
      <c r="J994" s="6" t="str">
        <f t="shared" si="120"/>
        <v>6429</v>
      </c>
      <c r="K994" s="6" t="str">
        <f t="shared" si="121"/>
        <v>642</v>
      </c>
      <c r="L994" s="6" t="s">
        <v>206</v>
      </c>
      <c r="M994" s="4" t="str">
        <f>+VLOOKUP(J994,data1!$A$2:$C$19,2,0)</f>
        <v>Chi Phí dịch vụ mua ngoài</v>
      </c>
      <c r="N994" s="6" t="s">
        <v>210</v>
      </c>
      <c r="O994" s="8" t="s">
        <v>216</v>
      </c>
      <c r="P994" s="6" t="b">
        <f t="shared" si="122"/>
        <v>1</v>
      </c>
      <c r="Q994" s="1">
        <v>1</v>
      </c>
      <c r="R994" s="4" t="str">
        <f>+VLOOKUP(M994,data1!$B$2:$C$19,2,0)</f>
        <v>CP09</v>
      </c>
      <c r="S994" s="8" t="s">
        <v>207</v>
      </c>
    </row>
    <row r="995" spans="1:19" ht="30" x14ac:dyDescent="0.25">
      <c r="A995" s="66">
        <v>42766</v>
      </c>
      <c r="B995" s="67" t="s">
        <v>8</v>
      </c>
      <c r="C995" s="67" t="s">
        <v>33</v>
      </c>
      <c r="D995" s="68">
        <v>7756650</v>
      </c>
      <c r="E995" s="2">
        <v>0</v>
      </c>
      <c r="F995" s="12">
        <f t="shared" si="117"/>
        <v>7.7566499999999996</v>
      </c>
      <c r="G995" s="8">
        <f t="shared" si="118"/>
        <v>1</v>
      </c>
      <c r="H995" s="8">
        <f t="shared" si="119"/>
        <v>2017</v>
      </c>
      <c r="I995" s="3" t="s">
        <v>8</v>
      </c>
      <c r="J995" s="6" t="str">
        <f t="shared" si="120"/>
        <v>6426</v>
      </c>
      <c r="K995" s="6" t="str">
        <f t="shared" si="121"/>
        <v>642</v>
      </c>
      <c r="L995" s="6" t="s">
        <v>207</v>
      </c>
      <c r="M995" s="4" t="str">
        <f>+VLOOKUP(J995,data1!$A$2:$C$19,2,0)</f>
        <v>Chi phí điện, nước, điện thoại, Internet...</v>
      </c>
      <c r="N995" s="6" t="s">
        <v>87</v>
      </c>
      <c r="O995" s="8" t="s">
        <v>216</v>
      </c>
      <c r="P995" s="6" t="b">
        <f t="shared" si="122"/>
        <v>1</v>
      </c>
      <c r="Q995" s="1">
        <v>1</v>
      </c>
      <c r="R995" s="4" t="str">
        <f>+VLOOKUP(M995,data1!$B$2:$C$19,2,0)</f>
        <v>CP06</v>
      </c>
      <c r="S995" s="8" t="s">
        <v>207</v>
      </c>
    </row>
    <row r="996" spans="1:19" x14ac:dyDescent="0.25">
      <c r="A996" s="66">
        <v>42766</v>
      </c>
      <c r="B996" s="67" t="s">
        <v>4</v>
      </c>
      <c r="C996" s="67" t="s">
        <v>33</v>
      </c>
      <c r="D996" s="68">
        <v>6750000</v>
      </c>
      <c r="E996" s="2">
        <v>0</v>
      </c>
      <c r="F996" s="12">
        <f t="shared" si="117"/>
        <v>6.75</v>
      </c>
      <c r="G996" s="8">
        <f t="shared" si="118"/>
        <v>1</v>
      </c>
      <c r="H996" s="8">
        <f t="shared" si="119"/>
        <v>2017</v>
      </c>
      <c r="I996" s="3" t="s">
        <v>4</v>
      </c>
      <c r="J996" s="6" t="str">
        <f t="shared" si="120"/>
        <v>6421</v>
      </c>
      <c r="K996" s="6" t="str">
        <f t="shared" si="121"/>
        <v>642</v>
      </c>
      <c r="L996" s="6" t="s">
        <v>207</v>
      </c>
      <c r="M996" s="4" t="str">
        <f>+VLOOKUP(J996,data1!$A$2:$C$19,2,0)</f>
        <v>Lương và thưởng</v>
      </c>
      <c r="N996" s="6" t="s">
        <v>87</v>
      </c>
      <c r="O996" s="8" t="s">
        <v>216</v>
      </c>
      <c r="P996" s="6" t="b">
        <f t="shared" si="122"/>
        <v>1</v>
      </c>
      <c r="Q996" s="1">
        <v>1</v>
      </c>
      <c r="R996" s="4" t="str">
        <f>+VLOOKUP(M996,data1!$B$2:$C$19,2,0)</f>
        <v>CP01</v>
      </c>
      <c r="S996" s="8" t="s">
        <v>207</v>
      </c>
    </row>
    <row r="997" spans="1:19" x14ac:dyDescent="0.25">
      <c r="A997" s="66">
        <v>42766</v>
      </c>
      <c r="B997" s="67" t="s">
        <v>10</v>
      </c>
      <c r="C997" s="67" t="s">
        <v>82</v>
      </c>
      <c r="D997" s="68">
        <v>6750000</v>
      </c>
      <c r="E997" s="2">
        <v>0</v>
      </c>
      <c r="F997" s="12">
        <f t="shared" si="117"/>
        <v>6.75</v>
      </c>
      <c r="G997" s="8">
        <f t="shared" si="118"/>
        <v>1</v>
      </c>
      <c r="H997" s="8">
        <f t="shared" si="119"/>
        <v>2017</v>
      </c>
      <c r="I997" s="3" t="s">
        <v>10</v>
      </c>
      <c r="J997" s="6" t="str">
        <f t="shared" si="120"/>
        <v>6429</v>
      </c>
      <c r="K997" s="6" t="str">
        <f t="shared" si="121"/>
        <v>642</v>
      </c>
      <c r="L997" s="6" t="s">
        <v>207</v>
      </c>
      <c r="M997" s="4" t="str">
        <f>+VLOOKUP(J997,data1!$A$2:$C$19,2,0)</f>
        <v>Chi Phí dịch vụ mua ngoài</v>
      </c>
      <c r="N997" s="6" t="s">
        <v>87</v>
      </c>
      <c r="O997" s="8" t="s">
        <v>216</v>
      </c>
      <c r="P997" s="6" t="b">
        <f t="shared" si="122"/>
        <v>1</v>
      </c>
      <c r="Q997" s="1">
        <v>1</v>
      </c>
      <c r="R997" s="4" t="str">
        <f>+VLOOKUP(M997,data1!$B$2:$C$19,2,0)</f>
        <v>CP09</v>
      </c>
      <c r="S997" s="8" t="s">
        <v>207</v>
      </c>
    </row>
    <row r="998" spans="1:19" x14ac:dyDescent="0.25">
      <c r="A998" s="66">
        <v>42766</v>
      </c>
      <c r="B998" s="67" t="s">
        <v>184</v>
      </c>
      <c r="C998" s="67" t="s">
        <v>51</v>
      </c>
      <c r="D998" s="68">
        <v>5614125.75</v>
      </c>
      <c r="E998" s="2">
        <v>0</v>
      </c>
      <c r="F998" s="12">
        <f t="shared" si="117"/>
        <v>5.6141257500000004</v>
      </c>
      <c r="G998" s="8">
        <f t="shared" si="118"/>
        <v>1</v>
      </c>
      <c r="H998" s="8">
        <f t="shared" si="119"/>
        <v>2017</v>
      </c>
      <c r="I998" s="3" t="s">
        <v>184</v>
      </c>
      <c r="J998" s="6" t="str">
        <f t="shared" si="120"/>
        <v>6423</v>
      </c>
      <c r="K998" s="6" t="str">
        <f t="shared" si="121"/>
        <v>642</v>
      </c>
      <c r="L998" s="6" t="s">
        <v>208</v>
      </c>
      <c r="M998" s="4" t="str">
        <f>+VLOOKUP(J998,data1!$A$2:$C$19,2,0)</f>
        <v>Chi phí công cụ, dụng cụ</v>
      </c>
      <c r="N998" s="6" t="s">
        <v>211</v>
      </c>
      <c r="O998" s="8" t="s">
        <v>216</v>
      </c>
      <c r="P998" s="6" t="b">
        <f t="shared" si="122"/>
        <v>1</v>
      </c>
      <c r="Q998" s="1">
        <v>1</v>
      </c>
      <c r="R998" s="4" t="str">
        <f>+VLOOKUP(M998,data1!$B$2:$C$19,2,0)</f>
        <v>CP03</v>
      </c>
      <c r="S998" s="8" t="s">
        <v>207</v>
      </c>
    </row>
    <row r="999" spans="1:19" x14ac:dyDescent="0.25">
      <c r="A999" s="66">
        <v>42766</v>
      </c>
      <c r="B999" s="67" t="s">
        <v>192</v>
      </c>
      <c r="C999" s="67" t="s">
        <v>38</v>
      </c>
      <c r="D999" s="68">
        <v>5159625.75</v>
      </c>
      <c r="E999" s="2">
        <v>0</v>
      </c>
      <c r="F999" s="12">
        <f t="shared" si="117"/>
        <v>5.15962575</v>
      </c>
      <c r="G999" s="8">
        <f t="shared" si="118"/>
        <v>1</v>
      </c>
      <c r="H999" s="8">
        <f t="shared" si="119"/>
        <v>2017</v>
      </c>
      <c r="I999" s="3" t="s">
        <v>192</v>
      </c>
      <c r="J999" s="6" t="str">
        <f t="shared" si="120"/>
        <v>6423</v>
      </c>
      <c r="K999" s="6" t="str">
        <f t="shared" si="121"/>
        <v>642</v>
      </c>
      <c r="L999" s="6" t="s">
        <v>209</v>
      </c>
      <c r="M999" s="4" t="str">
        <f>+VLOOKUP(J999,data1!$A$2:$C$19,2,0)</f>
        <v>Chi phí công cụ, dụng cụ</v>
      </c>
      <c r="N999" s="6" t="s">
        <v>212</v>
      </c>
      <c r="O999" s="8" t="s">
        <v>216</v>
      </c>
      <c r="P999" s="6" t="b">
        <f t="shared" si="122"/>
        <v>1</v>
      </c>
      <c r="Q999" s="1">
        <v>1</v>
      </c>
      <c r="R999" s="4" t="str">
        <f>+VLOOKUP(M999,data1!$B$2:$C$19,2,0)</f>
        <v>CP03</v>
      </c>
      <c r="S999" s="8" t="s">
        <v>207</v>
      </c>
    </row>
    <row r="1000" spans="1:19" x14ac:dyDescent="0.25">
      <c r="A1000" s="66">
        <v>42766</v>
      </c>
      <c r="B1000" s="67" t="s">
        <v>16</v>
      </c>
      <c r="C1000" s="67" t="s">
        <v>39</v>
      </c>
      <c r="D1000" s="68">
        <v>4950000</v>
      </c>
      <c r="E1000" s="2">
        <v>0</v>
      </c>
      <c r="F1000" s="12">
        <f t="shared" si="117"/>
        <v>4.95</v>
      </c>
      <c r="G1000" s="8">
        <f t="shared" si="118"/>
        <v>1</v>
      </c>
      <c r="H1000" s="8">
        <f t="shared" si="119"/>
        <v>2017</v>
      </c>
      <c r="I1000" s="3" t="s">
        <v>16</v>
      </c>
      <c r="J1000" s="6" t="str">
        <f t="shared" si="120"/>
        <v>6429</v>
      </c>
      <c r="K1000" s="6" t="str">
        <f t="shared" si="121"/>
        <v>642</v>
      </c>
      <c r="L1000" s="6" t="s">
        <v>206</v>
      </c>
      <c r="M1000" s="4" t="str">
        <f>+VLOOKUP(J1000,data1!$A$2:$C$19,2,0)</f>
        <v>Chi Phí dịch vụ mua ngoài</v>
      </c>
      <c r="N1000" s="6" t="s">
        <v>210</v>
      </c>
      <c r="O1000" s="8" t="s">
        <v>216</v>
      </c>
      <c r="P1000" s="6" t="b">
        <f t="shared" si="122"/>
        <v>1</v>
      </c>
      <c r="Q1000" s="1">
        <v>1</v>
      </c>
      <c r="R1000" s="4" t="str">
        <f>+VLOOKUP(M1000,data1!$B$2:$C$19,2,0)</f>
        <v>CP09</v>
      </c>
      <c r="S1000" s="8" t="s">
        <v>207</v>
      </c>
    </row>
    <row r="1001" spans="1:19" x14ac:dyDescent="0.25">
      <c r="A1001" s="66">
        <v>42766</v>
      </c>
      <c r="B1001" s="67" t="s">
        <v>193</v>
      </c>
      <c r="C1001" s="67" t="s">
        <v>38</v>
      </c>
      <c r="D1001" s="68">
        <v>3562499.25</v>
      </c>
      <c r="E1001" s="2">
        <v>0</v>
      </c>
      <c r="F1001" s="12">
        <f t="shared" si="117"/>
        <v>3.5624992500000001</v>
      </c>
      <c r="G1001" s="8">
        <f t="shared" si="118"/>
        <v>1</v>
      </c>
      <c r="H1001" s="8">
        <f t="shared" si="119"/>
        <v>2017</v>
      </c>
      <c r="I1001" s="3" t="s">
        <v>193</v>
      </c>
      <c r="J1001" s="6" t="str">
        <f t="shared" si="120"/>
        <v>6429</v>
      </c>
      <c r="K1001" s="6" t="str">
        <f t="shared" si="121"/>
        <v>642</v>
      </c>
      <c r="L1001" s="6" t="s">
        <v>209</v>
      </c>
      <c r="M1001" s="4" t="str">
        <f>+VLOOKUP(J1001,data1!$A$2:$C$19,2,0)</f>
        <v>Chi Phí dịch vụ mua ngoài</v>
      </c>
      <c r="N1001" s="6" t="s">
        <v>212</v>
      </c>
      <c r="O1001" s="8" t="s">
        <v>216</v>
      </c>
      <c r="P1001" s="6" t="b">
        <f t="shared" si="122"/>
        <v>1</v>
      </c>
      <c r="Q1001" s="1">
        <v>1</v>
      </c>
      <c r="R1001" s="4" t="str">
        <f>+VLOOKUP(M1001,data1!$B$2:$C$19,2,0)</f>
        <v>CP09</v>
      </c>
      <c r="S1001" s="8" t="s">
        <v>207</v>
      </c>
    </row>
    <row r="1002" spans="1:19" x14ac:dyDescent="0.25">
      <c r="A1002" s="66">
        <v>42766</v>
      </c>
      <c r="B1002" s="67" t="s">
        <v>10</v>
      </c>
      <c r="C1002" s="67" t="s">
        <v>26</v>
      </c>
      <c r="D1002" s="68">
        <v>3171669.75</v>
      </c>
      <c r="E1002" s="2">
        <v>0</v>
      </c>
      <c r="F1002" s="12">
        <f t="shared" si="117"/>
        <v>3.17166975</v>
      </c>
      <c r="G1002" s="8">
        <f t="shared" si="118"/>
        <v>1</v>
      </c>
      <c r="H1002" s="8">
        <f t="shared" si="119"/>
        <v>2017</v>
      </c>
      <c r="I1002" s="3" t="s">
        <v>10</v>
      </c>
      <c r="J1002" s="6" t="str">
        <f t="shared" si="120"/>
        <v>6429</v>
      </c>
      <c r="K1002" s="6" t="str">
        <f t="shared" si="121"/>
        <v>642</v>
      </c>
      <c r="L1002" s="6" t="s">
        <v>207</v>
      </c>
      <c r="M1002" s="4" t="str">
        <f>+VLOOKUP(J1002,data1!$A$2:$C$19,2,0)</f>
        <v>Chi Phí dịch vụ mua ngoài</v>
      </c>
      <c r="N1002" s="6" t="s">
        <v>87</v>
      </c>
      <c r="O1002" s="8" t="s">
        <v>216</v>
      </c>
      <c r="P1002" s="6" t="b">
        <f t="shared" si="122"/>
        <v>1</v>
      </c>
      <c r="Q1002" s="1">
        <v>1</v>
      </c>
      <c r="R1002" s="4" t="str">
        <f>+VLOOKUP(M1002,data1!$B$2:$C$19,2,0)</f>
        <v>CP09</v>
      </c>
      <c r="S1002" s="8" t="s">
        <v>207</v>
      </c>
    </row>
    <row r="1003" spans="1:19" x14ac:dyDescent="0.25">
      <c r="A1003" s="66">
        <v>42766</v>
      </c>
      <c r="B1003" s="67" t="s">
        <v>16</v>
      </c>
      <c r="C1003" s="67" t="s">
        <v>82</v>
      </c>
      <c r="D1003" s="68">
        <v>2250000</v>
      </c>
      <c r="E1003" s="2">
        <v>0</v>
      </c>
      <c r="F1003" s="12">
        <f t="shared" si="117"/>
        <v>2.25</v>
      </c>
      <c r="G1003" s="8">
        <f t="shared" si="118"/>
        <v>1</v>
      </c>
      <c r="H1003" s="8">
        <f t="shared" si="119"/>
        <v>2017</v>
      </c>
      <c r="I1003" s="3" t="s">
        <v>16</v>
      </c>
      <c r="J1003" s="6" t="str">
        <f t="shared" si="120"/>
        <v>6429</v>
      </c>
      <c r="K1003" s="6" t="str">
        <f t="shared" si="121"/>
        <v>642</v>
      </c>
      <c r="L1003" s="6" t="s">
        <v>206</v>
      </c>
      <c r="M1003" s="4" t="str">
        <f>+VLOOKUP(J1003,data1!$A$2:$C$19,2,0)</f>
        <v>Chi Phí dịch vụ mua ngoài</v>
      </c>
      <c r="N1003" s="6" t="s">
        <v>210</v>
      </c>
      <c r="O1003" s="8" t="s">
        <v>216</v>
      </c>
      <c r="P1003" s="6" t="b">
        <f t="shared" si="122"/>
        <v>1</v>
      </c>
      <c r="Q1003" s="1">
        <v>1</v>
      </c>
      <c r="R1003" s="4" t="str">
        <f>+VLOOKUP(M1003,data1!$B$2:$C$19,2,0)</f>
        <v>CP09</v>
      </c>
      <c r="S1003" s="8" t="s">
        <v>207</v>
      </c>
    </row>
    <row r="1004" spans="1:19" ht="30" x14ac:dyDescent="0.25">
      <c r="A1004" s="66">
        <v>42766</v>
      </c>
      <c r="B1004" s="67" t="s">
        <v>191</v>
      </c>
      <c r="C1004" s="67" t="s">
        <v>43</v>
      </c>
      <c r="D1004" s="68">
        <v>1928250</v>
      </c>
      <c r="E1004" s="2">
        <v>0</v>
      </c>
      <c r="F1004" s="12">
        <f t="shared" si="117"/>
        <v>1.92825</v>
      </c>
      <c r="G1004" s="8">
        <f t="shared" si="118"/>
        <v>1</v>
      </c>
      <c r="H1004" s="8">
        <f t="shared" si="119"/>
        <v>2017</v>
      </c>
      <c r="I1004" s="3" t="s">
        <v>191</v>
      </c>
      <c r="J1004" s="6" t="str">
        <f t="shared" si="120"/>
        <v>6426</v>
      </c>
      <c r="K1004" s="6" t="str">
        <f t="shared" si="121"/>
        <v>642</v>
      </c>
      <c r="L1004" s="6" t="s">
        <v>208</v>
      </c>
      <c r="M1004" s="4" t="str">
        <f>+VLOOKUP(J1004,data1!$A$2:$C$19,2,0)</f>
        <v>Chi phí điện, nước, điện thoại, Internet...</v>
      </c>
      <c r="N1004" s="6" t="s">
        <v>211</v>
      </c>
      <c r="O1004" s="8" t="s">
        <v>216</v>
      </c>
      <c r="P1004" s="6" t="b">
        <f t="shared" si="122"/>
        <v>1</v>
      </c>
      <c r="Q1004" s="1">
        <v>1</v>
      </c>
      <c r="R1004" s="4" t="str">
        <f>+VLOOKUP(M1004,data1!$B$2:$C$19,2,0)</f>
        <v>CP06</v>
      </c>
      <c r="S1004" s="8" t="s">
        <v>207</v>
      </c>
    </row>
    <row r="1005" spans="1:19" x14ac:dyDescent="0.25">
      <c r="A1005" s="66">
        <v>42766</v>
      </c>
      <c r="B1005" s="67" t="s">
        <v>188</v>
      </c>
      <c r="C1005" s="67" t="s">
        <v>70</v>
      </c>
      <c r="D1005" s="68">
        <v>1582425</v>
      </c>
      <c r="E1005" s="2">
        <v>0</v>
      </c>
      <c r="F1005" s="12">
        <f t="shared" si="117"/>
        <v>1.582425</v>
      </c>
      <c r="G1005" s="8">
        <f t="shared" si="118"/>
        <v>1</v>
      </c>
      <c r="H1005" s="8">
        <f t="shared" si="119"/>
        <v>2017</v>
      </c>
      <c r="I1005" s="3" t="s">
        <v>188</v>
      </c>
      <c r="J1005" s="6" t="str">
        <f t="shared" si="120"/>
        <v>6429</v>
      </c>
      <c r="K1005" s="6" t="str">
        <f t="shared" si="121"/>
        <v>642</v>
      </c>
      <c r="L1005" s="6" t="s">
        <v>208</v>
      </c>
      <c r="M1005" s="4" t="str">
        <f>+VLOOKUP(J1005,data1!$A$2:$C$19,2,0)</f>
        <v>Chi Phí dịch vụ mua ngoài</v>
      </c>
      <c r="N1005" s="6" t="s">
        <v>211</v>
      </c>
      <c r="O1005" s="8" t="s">
        <v>216</v>
      </c>
      <c r="P1005" s="6" t="b">
        <f t="shared" si="122"/>
        <v>1</v>
      </c>
      <c r="Q1005" s="1">
        <v>1</v>
      </c>
      <c r="R1005" s="4" t="str">
        <f>+VLOOKUP(M1005,data1!$B$2:$C$19,2,0)</f>
        <v>CP09</v>
      </c>
      <c r="S1005" s="8" t="s">
        <v>207</v>
      </c>
    </row>
    <row r="1006" spans="1:19" x14ac:dyDescent="0.25">
      <c r="A1006" s="66">
        <v>42766</v>
      </c>
      <c r="B1006" s="67" t="s">
        <v>16</v>
      </c>
      <c r="C1006" s="67" t="s">
        <v>60</v>
      </c>
      <c r="D1006" s="68">
        <v>1220175</v>
      </c>
      <c r="E1006" s="2">
        <v>0</v>
      </c>
      <c r="F1006" s="12">
        <f t="shared" si="117"/>
        <v>1.220175</v>
      </c>
      <c r="G1006" s="8">
        <f t="shared" si="118"/>
        <v>1</v>
      </c>
      <c r="H1006" s="8">
        <f t="shared" si="119"/>
        <v>2017</v>
      </c>
      <c r="I1006" s="3" t="s">
        <v>16</v>
      </c>
      <c r="J1006" s="6" t="str">
        <f t="shared" si="120"/>
        <v>6429</v>
      </c>
      <c r="K1006" s="6" t="str">
        <f t="shared" si="121"/>
        <v>642</v>
      </c>
      <c r="L1006" s="6" t="s">
        <v>206</v>
      </c>
      <c r="M1006" s="4" t="str">
        <f>+VLOOKUP(J1006,data1!$A$2:$C$19,2,0)</f>
        <v>Chi Phí dịch vụ mua ngoài</v>
      </c>
      <c r="N1006" s="6" t="s">
        <v>210</v>
      </c>
      <c r="O1006" s="8" t="s">
        <v>216</v>
      </c>
      <c r="P1006" s="6" t="b">
        <f t="shared" si="122"/>
        <v>1</v>
      </c>
      <c r="Q1006" s="1">
        <v>1</v>
      </c>
      <c r="R1006" s="4" t="str">
        <f>+VLOOKUP(M1006,data1!$B$2:$C$19,2,0)</f>
        <v>CP09</v>
      </c>
      <c r="S1006" s="8" t="s">
        <v>207</v>
      </c>
    </row>
    <row r="1007" spans="1:19" x14ac:dyDescent="0.25">
      <c r="A1007" s="66">
        <v>42766</v>
      </c>
      <c r="B1007" s="67" t="s">
        <v>16</v>
      </c>
      <c r="C1007" s="67" t="s">
        <v>30</v>
      </c>
      <c r="D1007" s="68">
        <v>1167234.75</v>
      </c>
      <c r="E1007" s="2">
        <v>0</v>
      </c>
      <c r="F1007" s="12">
        <f t="shared" si="117"/>
        <v>1.16723475</v>
      </c>
      <c r="G1007" s="8">
        <f t="shared" si="118"/>
        <v>1</v>
      </c>
      <c r="H1007" s="8">
        <f t="shared" si="119"/>
        <v>2017</v>
      </c>
      <c r="I1007" s="3" t="s">
        <v>16</v>
      </c>
      <c r="J1007" s="6" t="str">
        <f t="shared" si="120"/>
        <v>6429</v>
      </c>
      <c r="K1007" s="6" t="str">
        <f t="shared" si="121"/>
        <v>642</v>
      </c>
      <c r="L1007" s="6" t="s">
        <v>206</v>
      </c>
      <c r="M1007" s="4" t="str">
        <f>+VLOOKUP(J1007,data1!$A$2:$C$19,2,0)</f>
        <v>Chi Phí dịch vụ mua ngoài</v>
      </c>
      <c r="N1007" s="6" t="s">
        <v>210</v>
      </c>
      <c r="O1007" s="8" t="s">
        <v>216</v>
      </c>
      <c r="P1007" s="6" t="b">
        <f t="shared" si="122"/>
        <v>1</v>
      </c>
      <c r="Q1007" s="1">
        <v>1</v>
      </c>
      <c r="R1007" s="4" t="str">
        <f>+VLOOKUP(M1007,data1!$B$2:$C$19,2,0)</f>
        <v>CP09</v>
      </c>
      <c r="S1007" s="8" t="s">
        <v>207</v>
      </c>
    </row>
    <row r="1008" spans="1:19" ht="30" x14ac:dyDescent="0.25">
      <c r="A1008" s="66">
        <v>42766</v>
      </c>
      <c r="B1008" s="67" t="s">
        <v>14</v>
      </c>
      <c r="C1008" s="67" t="s">
        <v>39</v>
      </c>
      <c r="D1008" s="68">
        <v>1123897.5</v>
      </c>
      <c r="E1008" s="2">
        <v>0</v>
      </c>
      <c r="F1008" s="12">
        <f t="shared" si="117"/>
        <v>1.1238975</v>
      </c>
      <c r="G1008" s="8">
        <f t="shared" si="118"/>
        <v>1</v>
      </c>
      <c r="H1008" s="8">
        <f t="shared" si="119"/>
        <v>2017</v>
      </c>
      <c r="I1008" s="3" t="s">
        <v>14</v>
      </c>
      <c r="J1008" s="6" t="str">
        <f t="shared" si="120"/>
        <v>6426</v>
      </c>
      <c r="K1008" s="6" t="str">
        <f t="shared" si="121"/>
        <v>642</v>
      </c>
      <c r="L1008" s="6" t="s">
        <v>206</v>
      </c>
      <c r="M1008" s="4" t="str">
        <f>+VLOOKUP(J1008,data1!$A$2:$C$19,2,0)</f>
        <v>Chi phí điện, nước, điện thoại, Internet...</v>
      </c>
      <c r="N1008" s="6" t="s">
        <v>210</v>
      </c>
      <c r="O1008" s="8" t="s">
        <v>216</v>
      </c>
      <c r="P1008" s="6" t="b">
        <f t="shared" si="122"/>
        <v>1</v>
      </c>
      <c r="Q1008" s="1">
        <v>1</v>
      </c>
      <c r="R1008" s="4" t="str">
        <f>+VLOOKUP(M1008,data1!$B$2:$C$19,2,0)</f>
        <v>CP06</v>
      </c>
      <c r="S1008" s="8" t="s">
        <v>207</v>
      </c>
    </row>
    <row r="1009" spans="1:19" ht="30" x14ac:dyDescent="0.25">
      <c r="A1009" s="66">
        <v>42766</v>
      </c>
      <c r="B1009" s="67" t="s">
        <v>194</v>
      </c>
      <c r="C1009" s="67" t="s">
        <v>39</v>
      </c>
      <c r="D1009" s="68">
        <v>942750</v>
      </c>
      <c r="E1009" s="2">
        <v>0</v>
      </c>
      <c r="F1009" s="12">
        <f t="shared" si="117"/>
        <v>0.94274999999999998</v>
      </c>
      <c r="G1009" s="8">
        <f t="shared" si="118"/>
        <v>1</v>
      </c>
      <c r="H1009" s="8">
        <f t="shared" si="119"/>
        <v>2017</v>
      </c>
      <c r="I1009" s="3" t="s">
        <v>194</v>
      </c>
      <c r="J1009" s="6" t="str">
        <f t="shared" si="120"/>
        <v>6426</v>
      </c>
      <c r="K1009" s="6" t="str">
        <f t="shared" si="121"/>
        <v>642</v>
      </c>
      <c r="L1009" s="6" t="s">
        <v>209</v>
      </c>
      <c r="M1009" s="4" t="str">
        <f>+VLOOKUP(J1009,data1!$A$2:$C$19,2,0)</f>
        <v>Chi phí điện, nước, điện thoại, Internet...</v>
      </c>
      <c r="N1009" s="6" t="s">
        <v>212</v>
      </c>
      <c r="O1009" s="8" t="s">
        <v>216</v>
      </c>
      <c r="P1009" s="6" t="b">
        <f t="shared" si="122"/>
        <v>1</v>
      </c>
      <c r="Q1009" s="1">
        <v>1</v>
      </c>
      <c r="R1009" s="4" t="str">
        <f>+VLOOKUP(M1009,data1!$B$2:$C$19,2,0)</f>
        <v>CP06</v>
      </c>
      <c r="S1009" s="8" t="s">
        <v>207</v>
      </c>
    </row>
    <row r="1010" spans="1:19" x14ac:dyDescent="0.25">
      <c r="A1010" s="66">
        <v>42766</v>
      </c>
      <c r="B1010" s="67" t="s">
        <v>7</v>
      </c>
      <c r="C1010" s="67" t="s">
        <v>26</v>
      </c>
      <c r="D1010" s="68">
        <v>906896.25</v>
      </c>
      <c r="E1010" s="2">
        <v>0</v>
      </c>
      <c r="F1010" s="12">
        <f t="shared" si="117"/>
        <v>0.90689624999999996</v>
      </c>
      <c r="G1010" s="8">
        <f t="shared" si="118"/>
        <v>1</v>
      </c>
      <c r="H1010" s="8">
        <f t="shared" si="119"/>
        <v>2017</v>
      </c>
      <c r="I1010" s="3" t="s">
        <v>7</v>
      </c>
      <c r="J1010" s="6" t="str">
        <f t="shared" si="120"/>
        <v>6425</v>
      </c>
      <c r="K1010" s="6" t="str">
        <f t="shared" si="121"/>
        <v>642</v>
      </c>
      <c r="L1010" s="6" t="s">
        <v>207</v>
      </c>
      <c r="M1010" s="4" t="str">
        <f>+VLOOKUP(J1010,data1!$A$2:$C$19,2,0)</f>
        <v>Chi phí Marketing</v>
      </c>
      <c r="N1010" s="6" t="s">
        <v>87</v>
      </c>
      <c r="O1010" s="8" t="s">
        <v>216</v>
      </c>
      <c r="P1010" s="6" t="b">
        <f t="shared" si="122"/>
        <v>1</v>
      </c>
      <c r="Q1010" s="1">
        <v>1</v>
      </c>
      <c r="R1010" s="4" t="str">
        <f>+VLOOKUP(M1010,data1!$B$2:$C$19,2,0)</f>
        <v>CP05</v>
      </c>
      <c r="S1010" s="8" t="s">
        <v>207</v>
      </c>
    </row>
    <row r="1011" spans="1:19" x14ac:dyDescent="0.25">
      <c r="A1011" s="66">
        <v>42766</v>
      </c>
      <c r="B1011" s="67" t="s">
        <v>199</v>
      </c>
      <c r="C1011" s="67" t="s">
        <v>37</v>
      </c>
      <c r="D1011" s="68">
        <v>562500</v>
      </c>
      <c r="E1011" s="2">
        <v>0</v>
      </c>
      <c r="F1011" s="12">
        <f t="shared" si="117"/>
        <v>0.5625</v>
      </c>
      <c r="G1011" s="8">
        <f t="shared" si="118"/>
        <v>1</v>
      </c>
      <c r="H1011" s="8">
        <f t="shared" si="119"/>
        <v>2017</v>
      </c>
      <c r="I1011" s="3" t="s">
        <v>199</v>
      </c>
      <c r="J1011" s="6" t="str">
        <f t="shared" si="120"/>
        <v>6424</v>
      </c>
      <c r="K1011" s="6" t="str">
        <f t="shared" si="121"/>
        <v>642</v>
      </c>
      <c r="L1011" s="6" t="s">
        <v>206</v>
      </c>
      <c r="M1011" s="4" t="str">
        <f>+VLOOKUP(J1011,data1!$A$2:$C$19,2,0)</f>
        <v>Chi phí khấu hao TSCĐ</v>
      </c>
      <c r="N1011" s="6" t="s">
        <v>210</v>
      </c>
      <c r="O1011" s="8" t="s">
        <v>216</v>
      </c>
      <c r="P1011" s="6" t="b">
        <f t="shared" si="122"/>
        <v>1</v>
      </c>
      <c r="Q1011" s="1">
        <v>1</v>
      </c>
      <c r="R1011" s="4" t="str">
        <f>+VLOOKUP(M1011,data1!$B$2:$C$19,2,0)</f>
        <v>CP04</v>
      </c>
      <c r="S1011" s="8" t="s">
        <v>207</v>
      </c>
    </row>
    <row r="1012" spans="1:19" x14ac:dyDescent="0.25">
      <c r="A1012" s="66">
        <v>42766</v>
      </c>
      <c r="B1012" s="67" t="s">
        <v>10</v>
      </c>
      <c r="C1012" s="67" t="s">
        <v>70</v>
      </c>
      <c r="D1012" s="68">
        <v>396000</v>
      </c>
      <c r="E1012" s="2">
        <v>0</v>
      </c>
      <c r="F1012" s="12">
        <f t="shared" si="117"/>
        <v>0.39600000000000002</v>
      </c>
      <c r="G1012" s="8">
        <f t="shared" si="118"/>
        <v>1</v>
      </c>
      <c r="H1012" s="8">
        <f t="shared" si="119"/>
        <v>2017</v>
      </c>
      <c r="I1012" s="3" t="s">
        <v>10</v>
      </c>
      <c r="J1012" s="6" t="str">
        <f t="shared" si="120"/>
        <v>6429</v>
      </c>
      <c r="K1012" s="6" t="str">
        <f t="shared" si="121"/>
        <v>642</v>
      </c>
      <c r="L1012" s="6" t="s">
        <v>207</v>
      </c>
      <c r="M1012" s="4" t="str">
        <f>+VLOOKUP(J1012,data1!$A$2:$C$19,2,0)</f>
        <v>Chi Phí dịch vụ mua ngoài</v>
      </c>
      <c r="N1012" s="6" t="s">
        <v>87</v>
      </c>
      <c r="O1012" s="8" t="s">
        <v>216</v>
      </c>
      <c r="P1012" s="6" t="b">
        <f t="shared" si="122"/>
        <v>1</v>
      </c>
      <c r="Q1012" s="1">
        <v>1</v>
      </c>
      <c r="R1012" s="4" t="str">
        <f>+VLOOKUP(M1012,data1!$B$2:$C$19,2,0)</f>
        <v>CP09</v>
      </c>
      <c r="S1012" s="8" t="s">
        <v>207</v>
      </c>
    </row>
    <row r="1013" spans="1:19" x14ac:dyDescent="0.25">
      <c r="A1013" s="66">
        <v>42766</v>
      </c>
      <c r="B1013" s="67" t="s">
        <v>10</v>
      </c>
      <c r="C1013" s="67" t="s">
        <v>69</v>
      </c>
      <c r="D1013" s="68">
        <v>222750</v>
      </c>
      <c r="E1013" s="2">
        <v>0</v>
      </c>
      <c r="F1013" s="12">
        <f t="shared" si="117"/>
        <v>0.22275</v>
      </c>
      <c r="G1013" s="8">
        <f t="shared" si="118"/>
        <v>1</v>
      </c>
      <c r="H1013" s="8">
        <f t="shared" si="119"/>
        <v>2017</v>
      </c>
      <c r="I1013" s="3" t="s">
        <v>10</v>
      </c>
      <c r="J1013" s="6" t="str">
        <f t="shared" si="120"/>
        <v>6429</v>
      </c>
      <c r="K1013" s="6" t="str">
        <f t="shared" si="121"/>
        <v>642</v>
      </c>
      <c r="L1013" s="6" t="s">
        <v>207</v>
      </c>
      <c r="M1013" s="4" t="str">
        <f>+VLOOKUP(J1013,data1!$A$2:$C$19,2,0)</f>
        <v>Chi Phí dịch vụ mua ngoài</v>
      </c>
      <c r="N1013" s="6" t="s">
        <v>87</v>
      </c>
      <c r="O1013" s="8" t="s">
        <v>216</v>
      </c>
      <c r="P1013" s="6" t="b">
        <f t="shared" si="122"/>
        <v>1</v>
      </c>
      <c r="Q1013" s="1">
        <v>1</v>
      </c>
      <c r="R1013" s="4" t="str">
        <f>+VLOOKUP(M1013,data1!$B$2:$C$19,2,0)</f>
        <v>CP09</v>
      </c>
      <c r="S1013" s="8" t="s">
        <v>207</v>
      </c>
    </row>
    <row r="1014" spans="1:19" ht="30" x14ac:dyDescent="0.25">
      <c r="A1014" s="66">
        <v>42766</v>
      </c>
      <c r="B1014" s="67" t="s">
        <v>8</v>
      </c>
      <c r="C1014" s="67" t="s">
        <v>43</v>
      </c>
      <c r="D1014" s="68">
        <v>110250</v>
      </c>
      <c r="E1014" s="2">
        <v>0</v>
      </c>
      <c r="F1014" s="12">
        <f t="shared" si="117"/>
        <v>0.11025</v>
      </c>
      <c r="G1014" s="8">
        <f t="shared" si="118"/>
        <v>1</v>
      </c>
      <c r="H1014" s="8">
        <f t="shared" si="119"/>
        <v>2017</v>
      </c>
      <c r="I1014" s="3" t="s">
        <v>8</v>
      </c>
      <c r="J1014" s="6" t="str">
        <f t="shared" si="120"/>
        <v>6426</v>
      </c>
      <c r="K1014" s="6" t="str">
        <f t="shared" si="121"/>
        <v>642</v>
      </c>
      <c r="L1014" s="6" t="s">
        <v>207</v>
      </c>
      <c r="M1014" s="4" t="str">
        <f>+VLOOKUP(J1014,data1!$A$2:$C$19,2,0)</f>
        <v>Chi phí điện, nước, điện thoại, Internet...</v>
      </c>
      <c r="N1014" s="6" t="s">
        <v>87</v>
      </c>
      <c r="O1014" s="8" t="s">
        <v>216</v>
      </c>
      <c r="P1014" s="6" t="b">
        <f t="shared" si="122"/>
        <v>1</v>
      </c>
      <c r="Q1014" s="1">
        <v>1</v>
      </c>
      <c r="R1014" s="4" t="str">
        <f>+VLOOKUP(M1014,data1!$B$2:$C$19,2,0)</f>
        <v>CP06</v>
      </c>
      <c r="S1014" s="8" t="s">
        <v>207</v>
      </c>
    </row>
    <row r="1015" spans="1:19" x14ac:dyDescent="0.25">
      <c r="A1015" s="66">
        <v>42766</v>
      </c>
      <c r="B1015" s="67" t="s">
        <v>12</v>
      </c>
      <c r="C1015" s="67" t="s">
        <v>30</v>
      </c>
      <c r="D1015" s="68">
        <v>37125</v>
      </c>
      <c r="E1015" s="2">
        <v>0</v>
      </c>
      <c r="F1015" s="12">
        <f t="shared" si="117"/>
        <v>3.7124999999999998E-2</v>
      </c>
      <c r="G1015" s="8">
        <f t="shared" si="118"/>
        <v>1</v>
      </c>
      <c r="H1015" s="8">
        <f t="shared" si="119"/>
        <v>2017</v>
      </c>
      <c r="I1015" s="3" t="s">
        <v>12</v>
      </c>
      <c r="J1015" s="6" t="str">
        <f t="shared" si="120"/>
        <v>6421</v>
      </c>
      <c r="K1015" s="6" t="str">
        <f t="shared" si="121"/>
        <v>642</v>
      </c>
      <c r="L1015" s="6" t="s">
        <v>206</v>
      </c>
      <c r="M1015" s="4" t="str">
        <f>+VLOOKUP(J1015,data1!$A$2:$C$19,2,0)</f>
        <v>Lương và thưởng</v>
      </c>
      <c r="N1015" s="6" t="s">
        <v>210</v>
      </c>
      <c r="O1015" s="8" t="s">
        <v>216</v>
      </c>
      <c r="P1015" s="6" t="b">
        <f t="shared" si="122"/>
        <v>1</v>
      </c>
      <c r="Q1015" s="1">
        <v>1</v>
      </c>
      <c r="R1015" s="4" t="str">
        <f>+VLOOKUP(M1015,data1!$B$2:$C$19,2,0)</f>
        <v>CP01</v>
      </c>
      <c r="S1015" s="8" t="s">
        <v>207</v>
      </c>
    </row>
    <row r="1017" spans="1:19" x14ac:dyDescent="0.25">
      <c r="E1017" s="70"/>
    </row>
  </sheetData>
  <autoFilter ref="A1:R1015"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19"/>
  <sheetViews>
    <sheetView workbookViewId="0">
      <selection activeCell="H1" sqref="H1"/>
    </sheetView>
  </sheetViews>
  <sheetFormatPr defaultRowHeight="15" x14ac:dyDescent="0.25"/>
  <cols>
    <col min="1" max="1" width="9.140625" style="8"/>
    <col min="2" max="2" width="37.5703125" style="8" customWidth="1"/>
    <col min="7" max="7" width="15.42578125" customWidth="1"/>
    <col min="8" max="8" width="16.7109375" customWidth="1"/>
  </cols>
  <sheetData>
    <row r="1" spans="1:10" x14ac:dyDescent="0.25">
      <c r="A1" s="9" t="s">
        <v>65</v>
      </c>
      <c r="B1" s="9" t="s">
        <v>2</v>
      </c>
      <c r="G1" t="s">
        <v>66</v>
      </c>
      <c r="H1" t="s">
        <v>213</v>
      </c>
      <c r="J1" t="s">
        <v>242</v>
      </c>
    </row>
    <row r="2" spans="1:10" x14ac:dyDescent="0.25">
      <c r="A2" s="6" t="s">
        <v>88</v>
      </c>
      <c r="B2" s="4" t="s">
        <v>167</v>
      </c>
      <c r="C2" t="s">
        <v>161</v>
      </c>
      <c r="G2" t="s">
        <v>255</v>
      </c>
      <c r="H2" t="s">
        <v>262</v>
      </c>
      <c r="J2" t="s">
        <v>243</v>
      </c>
    </row>
    <row r="3" spans="1:10" x14ac:dyDescent="0.25">
      <c r="A3" s="6" t="s">
        <v>89</v>
      </c>
      <c r="B3" s="4" t="s">
        <v>171</v>
      </c>
      <c r="C3" t="s">
        <v>154</v>
      </c>
      <c r="G3" t="s">
        <v>254</v>
      </c>
      <c r="H3" t="s">
        <v>261</v>
      </c>
      <c r="J3" t="s">
        <v>244</v>
      </c>
    </row>
    <row r="4" spans="1:10" x14ac:dyDescent="0.25">
      <c r="A4" s="6" t="s">
        <v>90</v>
      </c>
      <c r="B4" s="4" t="s">
        <v>160</v>
      </c>
      <c r="C4" t="s">
        <v>155</v>
      </c>
      <c r="G4" t="s">
        <v>256</v>
      </c>
      <c r="H4" t="s">
        <v>263</v>
      </c>
      <c r="J4" t="s">
        <v>245</v>
      </c>
    </row>
    <row r="5" spans="1:10" x14ac:dyDescent="0.25">
      <c r="A5" s="6" t="s">
        <v>203</v>
      </c>
      <c r="B5" s="32" t="s">
        <v>162</v>
      </c>
      <c r="C5" t="s">
        <v>163</v>
      </c>
      <c r="G5" t="s">
        <v>257</v>
      </c>
      <c r="H5" t="s">
        <v>264</v>
      </c>
      <c r="J5" t="s">
        <v>246</v>
      </c>
    </row>
    <row r="6" spans="1:10" x14ac:dyDescent="0.25">
      <c r="A6" s="6" t="s">
        <v>202</v>
      </c>
      <c r="B6" s="4" t="s">
        <v>170</v>
      </c>
      <c r="C6" t="s">
        <v>156</v>
      </c>
      <c r="G6" t="s">
        <v>258</v>
      </c>
      <c r="H6" t="s">
        <v>265</v>
      </c>
    </row>
    <row r="7" spans="1:10" ht="30" x14ac:dyDescent="0.25">
      <c r="A7" s="6" t="s">
        <v>91</v>
      </c>
      <c r="B7" s="31" t="s">
        <v>169</v>
      </c>
      <c r="C7" t="s">
        <v>157</v>
      </c>
      <c r="G7" t="s">
        <v>259</v>
      </c>
      <c r="H7" t="s">
        <v>266</v>
      </c>
    </row>
    <row r="8" spans="1:10" x14ac:dyDescent="0.25">
      <c r="A8" s="6" t="s">
        <v>92</v>
      </c>
      <c r="B8" s="4" t="s">
        <v>205</v>
      </c>
      <c r="C8" t="s">
        <v>158</v>
      </c>
      <c r="G8" t="s">
        <v>260</v>
      </c>
      <c r="H8" t="s">
        <v>267</v>
      </c>
    </row>
    <row r="9" spans="1:10" x14ac:dyDescent="0.25">
      <c r="A9" s="6" t="s">
        <v>201</v>
      </c>
      <c r="B9" s="4" t="s">
        <v>165</v>
      </c>
      <c r="C9" t="s">
        <v>164</v>
      </c>
      <c r="G9" s="6" t="s">
        <v>206</v>
      </c>
      <c r="H9" t="s">
        <v>210</v>
      </c>
    </row>
    <row r="10" spans="1:10" x14ac:dyDescent="0.25">
      <c r="A10" s="6" t="s">
        <v>93</v>
      </c>
      <c r="B10" s="4" t="s">
        <v>200</v>
      </c>
      <c r="C10" t="s">
        <v>166</v>
      </c>
      <c r="G10" s="6" t="s">
        <v>207</v>
      </c>
      <c r="H10" t="s">
        <v>87</v>
      </c>
    </row>
    <row r="11" spans="1:10" x14ac:dyDescent="0.25">
      <c r="A11" s="6" t="s">
        <v>94</v>
      </c>
      <c r="B11" s="4" t="s">
        <v>167</v>
      </c>
      <c r="C11" t="s">
        <v>161</v>
      </c>
      <c r="G11" s="6" t="s">
        <v>208</v>
      </c>
      <c r="H11" t="s">
        <v>211</v>
      </c>
    </row>
    <row r="12" spans="1:10" x14ac:dyDescent="0.25">
      <c r="A12" s="6" t="s">
        <v>95</v>
      </c>
      <c r="B12" s="32" t="s">
        <v>0</v>
      </c>
      <c r="C12" t="s">
        <v>159</v>
      </c>
      <c r="G12" s="6" t="s">
        <v>209</v>
      </c>
      <c r="H12" t="s">
        <v>212</v>
      </c>
    </row>
    <row r="13" spans="1:10" x14ac:dyDescent="0.25">
      <c r="A13" s="6" t="s">
        <v>96</v>
      </c>
      <c r="B13" s="4" t="s">
        <v>160</v>
      </c>
      <c r="C13" t="s">
        <v>155</v>
      </c>
    </row>
    <row r="14" spans="1:10" x14ac:dyDescent="0.25">
      <c r="A14" s="6" t="s">
        <v>204</v>
      </c>
      <c r="B14" s="32" t="s">
        <v>162</v>
      </c>
      <c r="C14" t="s">
        <v>163</v>
      </c>
    </row>
    <row r="15" spans="1:10" x14ac:dyDescent="0.25">
      <c r="A15" s="6" t="s">
        <v>97</v>
      </c>
      <c r="B15" s="4" t="s">
        <v>170</v>
      </c>
      <c r="C15" t="s">
        <v>156</v>
      </c>
    </row>
    <row r="16" spans="1:10" ht="30" x14ac:dyDescent="0.25">
      <c r="A16" s="6" t="s">
        <v>98</v>
      </c>
      <c r="B16" s="31" t="s">
        <v>169</v>
      </c>
      <c r="C16" t="s">
        <v>157</v>
      </c>
    </row>
    <row r="17" spans="1:3" x14ac:dyDescent="0.25">
      <c r="A17" s="6" t="s">
        <v>99</v>
      </c>
      <c r="B17" s="4" t="s">
        <v>205</v>
      </c>
      <c r="C17" t="s">
        <v>158</v>
      </c>
    </row>
    <row r="18" spans="1:3" x14ac:dyDescent="0.25">
      <c r="A18" s="6" t="s">
        <v>100</v>
      </c>
      <c r="B18" s="32" t="s">
        <v>1</v>
      </c>
      <c r="C18" t="s">
        <v>168</v>
      </c>
    </row>
    <row r="19" spans="1:3" x14ac:dyDescent="0.25">
      <c r="A19" s="6" t="s">
        <v>101</v>
      </c>
      <c r="B19" s="4" t="s">
        <v>200</v>
      </c>
      <c r="C19" t="s">
        <v>166</v>
      </c>
    </row>
    <row r="20" spans="1:3" x14ac:dyDescent="0.25">
      <c r="A20"/>
      <c r="B20"/>
    </row>
    <row r="21" spans="1:3" x14ac:dyDescent="0.25">
      <c r="A21"/>
      <c r="B21"/>
    </row>
    <row r="22" spans="1:3" x14ac:dyDescent="0.25">
      <c r="A22"/>
      <c r="B22"/>
    </row>
    <row r="23" spans="1:3" x14ac:dyDescent="0.25">
      <c r="A23"/>
      <c r="B23"/>
    </row>
    <row r="24" spans="1:3" x14ac:dyDescent="0.25">
      <c r="A24"/>
      <c r="B24"/>
    </row>
    <row r="25" spans="1:3" x14ac:dyDescent="0.25">
      <c r="A25"/>
      <c r="B25"/>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row r="417" spans="1:2" x14ac:dyDescent="0.25">
      <c r="A417"/>
      <c r="B417"/>
    </row>
    <row r="418" spans="1:2" x14ac:dyDescent="0.25">
      <c r="A418"/>
      <c r="B418"/>
    </row>
    <row r="419" spans="1:2" x14ac:dyDescent="0.25">
      <c r="A419"/>
      <c r="B419"/>
    </row>
    <row r="420" spans="1:2" x14ac:dyDescent="0.25">
      <c r="A420"/>
      <c r="B420"/>
    </row>
    <row r="421" spans="1:2" x14ac:dyDescent="0.25">
      <c r="A421"/>
      <c r="B421"/>
    </row>
    <row r="422" spans="1:2" x14ac:dyDescent="0.25">
      <c r="A422"/>
      <c r="B422"/>
    </row>
    <row r="423" spans="1:2" x14ac:dyDescent="0.25">
      <c r="A423"/>
      <c r="B423"/>
    </row>
    <row r="424" spans="1:2" x14ac:dyDescent="0.25">
      <c r="A424"/>
      <c r="B424"/>
    </row>
    <row r="425" spans="1:2" x14ac:dyDescent="0.25">
      <c r="A425"/>
      <c r="B425"/>
    </row>
    <row r="426" spans="1:2" x14ac:dyDescent="0.25">
      <c r="A426"/>
      <c r="B426"/>
    </row>
    <row r="427" spans="1:2" x14ac:dyDescent="0.25">
      <c r="A427"/>
      <c r="B427"/>
    </row>
    <row r="428" spans="1:2" x14ac:dyDescent="0.25">
      <c r="A428"/>
      <c r="B428"/>
    </row>
    <row r="429" spans="1:2" x14ac:dyDescent="0.25">
      <c r="A429"/>
      <c r="B429"/>
    </row>
    <row r="430" spans="1:2" x14ac:dyDescent="0.25">
      <c r="A430"/>
      <c r="B430"/>
    </row>
    <row r="431" spans="1:2" x14ac:dyDescent="0.25">
      <c r="A431"/>
      <c r="B431"/>
    </row>
    <row r="432" spans="1:2" x14ac:dyDescent="0.25">
      <c r="A432"/>
      <c r="B432"/>
    </row>
    <row r="433" spans="1:2" x14ac:dyDescent="0.25">
      <c r="A433"/>
      <c r="B433"/>
    </row>
    <row r="434" spans="1:2" x14ac:dyDescent="0.25">
      <c r="A434"/>
      <c r="B434"/>
    </row>
    <row r="435" spans="1:2" x14ac:dyDescent="0.25">
      <c r="A435"/>
      <c r="B435"/>
    </row>
    <row r="436" spans="1:2" x14ac:dyDescent="0.25">
      <c r="A436"/>
      <c r="B436"/>
    </row>
    <row r="437" spans="1:2" x14ac:dyDescent="0.25">
      <c r="A437"/>
      <c r="B437"/>
    </row>
    <row r="438" spans="1:2" x14ac:dyDescent="0.25">
      <c r="A438"/>
      <c r="B438"/>
    </row>
    <row r="439" spans="1:2" x14ac:dyDescent="0.25">
      <c r="A439"/>
      <c r="B439"/>
    </row>
    <row r="440" spans="1:2" x14ac:dyDescent="0.25">
      <c r="A440"/>
      <c r="B440"/>
    </row>
    <row r="441" spans="1:2" x14ac:dyDescent="0.25">
      <c r="A441"/>
      <c r="B441"/>
    </row>
    <row r="442" spans="1:2" x14ac:dyDescent="0.25">
      <c r="A442"/>
      <c r="B442"/>
    </row>
    <row r="443" spans="1:2" x14ac:dyDescent="0.25">
      <c r="A443"/>
      <c r="B443"/>
    </row>
    <row r="444" spans="1:2" x14ac:dyDescent="0.25">
      <c r="A444"/>
      <c r="B444"/>
    </row>
    <row r="445" spans="1:2" x14ac:dyDescent="0.25">
      <c r="A445"/>
      <c r="B445"/>
    </row>
    <row r="446" spans="1:2" x14ac:dyDescent="0.25">
      <c r="A446"/>
      <c r="B446"/>
    </row>
    <row r="447" spans="1:2" x14ac:dyDescent="0.25">
      <c r="A447"/>
      <c r="B447"/>
    </row>
    <row r="448" spans="1:2" x14ac:dyDescent="0.25">
      <c r="A448"/>
      <c r="B448"/>
    </row>
    <row r="449" spans="1:2" x14ac:dyDescent="0.25">
      <c r="A449"/>
      <c r="B449"/>
    </row>
    <row r="450" spans="1:2" x14ac:dyDescent="0.25">
      <c r="A450"/>
      <c r="B450"/>
    </row>
    <row r="451" spans="1:2" x14ac:dyDescent="0.25">
      <c r="A451"/>
      <c r="B451"/>
    </row>
    <row r="452" spans="1:2" x14ac:dyDescent="0.25">
      <c r="A452"/>
      <c r="B452"/>
    </row>
    <row r="453" spans="1:2" x14ac:dyDescent="0.25">
      <c r="A453"/>
      <c r="B453"/>
    </row>
    <row r="454" spans="1:2" x14ac:dyDescent="0.25">
      <c r="A454"/>
      <c r="B454"/>
    </row>
    <row r="455" spans="1:2" x14ac:dyDescent="0.25">
      <c r="A455"/>
      <c r="B455"/>
    </row>
    <row r="456" spans="1:2" x14ac:dyDescent="0.25">
      <c r="A456"/>
      <c r="B456"/>
    </row>
    <row r="457" spans="1:2" x14ac:dyDescent="0.25">
      <c r="A457"/>
      <c r="B457"/>
    </row>
    <row r="458" spans="1:2" x14ac:dyDescent="0.25">
      <c r="A458"/>
      <c r="B458"/>
    </row>
    <row r="459" spans="1:2" x14ac:dyDescent="0.25">
      <c r="A459"/>
      <c r="B459"/>
    </row>
    <row r="460" spans="1:2" x14ac:dyDescent="0.25">
      <c r="A460"/>
      <c r="B460"/>
    </row>
    <row r="461" spans="1:2" x14ac:dyDescent="0.25">
      <c r="A461"/>
      <c r="B461"/>
    </row>
    <row r="462" spans="1:2" x14ac:dyDescent="0.25">
      <c r="A462"/>
      <c r="B462"/>
    </row>
    <row r="463" spans="1:2" x14ac:dyDescent="0.25">
      <c r="A463"/>
      <c r="B463"/>
    </row>
    <row r="464" spans="1:2" x14ac:dyDescent="0.25">
      <c r="A464"/>
      <c r="B464"/>
    </row>
    <row r="465" spans="1:2" x14ac:dyDescent="0.25">
      <c r="A465"/>
      <c r="B465"/>
    </row>
    <row r="466" spans="1:2" x14ac:dyDescent="0.25">
      <c r="A466"/>
      <c r="B466"/>
    </row>
    <row r="467" spans="1:2" x14ac:dyDescent="0.25">
      <c r="A467"/>
      <c r="B467"/>
    </row>
    <row r="468" spans="1:2" x14ac:dyDescent="0.25">
      <c r="A468"/>
      <c r="B468"/>
    </row>
    <row r="469" spans="1:2" x14ac:dyDescent="0.25">
      <c r="A469"/>
      <c r="B469"/>
    </row>
    <row r="470" spans="1:2" x14ac:dyDescent="0.25">
      <c r="A470"/>
      <c r="B470"/>
    </row>
    <row r="471" spans="1:2" x14ac:dyDescent="0.25">
      <c r="A471"/>
      <c r="B471"/>
    </row>
    <row r="472" spans="1:2" x14ac:dyDescent="0.25">
      <c r="A472"/>
      <c r="B472"/>
    </row>
    <row r="473" spans="1:2" x14ac:dyDescent="0.25">
      <c r="A473"/>
      <c r="B473"/>
    </row>
    <row r="474" spans="1:2" x14ac:dyDescent="0.25">
      <c r="A474"/>
      <c r="B474"/>
    </row>
    <row r="475" spans="1:2" x14ac:dyDescent="0.25">
      <c r="A475"/>
      <c r="B475"/>
    </row>
    <row r="476" spans="1:2" x14ac:dyDescent="0.25">
      <c r="A476"/>
      <c r="B476"/>
    </row>
    <row r="477" spans="1:2" x14ac:dyDescent="0.25">
      <c r="A477"/>
      <c r="B477"/>
    </row>
    <row r="478" spans="1:2" x14ac:dyDescent="0.25">
      <c r="A478"/>
      <c r="B478"/>
    </row>
    <row r="479" spans="1:2" x14ac:dyDescent="0.25">
      <c r="A479"/>
      <c r="B479"/>
    </row>
    <row r="480" spans="1:2" x14ac:dyDescent="0.25">
      <c r="A480"/>
      <c r="B480"/>
    </row>
    <row r="481" spans="1:2" x14ac:dyDescent="0.25">
      <c r="A481"/>
      <c r="B481"/>
    </row>
    <row r="482" spans="1:2" x14ac:dyDescent="0.25">
      <c r="A482"/>
      <c r="B482"/>
    </row>
    <row r="483" spans="1:2" x14ac:dyDescent="0.25">
      <c r="A483"/>
      <c r="B483"/>
    </row>
    <row r="484" spans="1:2" x14ac:dyDescent="0.25">
      <c r="A484"/>
      <c r="B484"/>
    </row>
    <row r="485" spans="1:2" x14ac:dyDescent="0.25">
      <c r="A485"/>
      <c r="B485"/>
    </row>
    <row r="486" spans="1:2" x14ac:dyDescent="0.25">
      <c r="A486"/>
      <c r="B486"/>
    </row>
    <row r="487" spans="1:2" x14ac:dyDescent="0.25">
      <c r="A487"/>
      <c r="B487"/>
    </row>
    <row r="488" spans="1:2" x14ac:dyDescent="0.25">
      <c r="A488"/>
      <c r="B488"/>
    </row>
    <row r="489" spans="1:2" x14ac:dyDescent="0.25">
      <c r="A489"/>
      <c r="B489"/>
    </row>
    <row r="490" spans="1:2" x14ac:dyDescent="0.25">
      <c r="A490"/>
      <c r="B490"/>
    </row>
    <row r="491" spans="1:2" x14ac:dyDescent="0.25">
      <c r="A491"/>
      <c r="B491"/>
    </row>
    <row r="492" spans="1:2" x14ac:dyDescent="0.25">
      <c r="A492"/>
      <c r="B492"/>
    </row>
    <row r="493" spans="1:2" x14ac:dyDescent="0.25">
      <c r="A493"/>
      <c r="B493"/>
    </row>
    <row r="494" spans="1:2" x14ac:dyDescent="0.25">
      <c r="A494"/>
      <c r="B494"/>
    </row>
    <row r="495" spans="1:2" x14ac:dyDescent="0.25">
      <c r="A495"/>
      <c r="B495"/>
    </row>
    <row r="496" spans="1:2" x14ac:dyDescent="0.25">
      <c r="A496"/>
      <c r="B496"/>
    </row>
    <row r="497" spans="1:2" x14ac:dyDescent="0.25">
      <c r="A497"/>
      <c r="B497"/>
    </row>
    <row r="498" spans="1:2" x14ac:dyDescent="0.25">
      <c r="A498"/>
      <c r="B498"/>
    </row>
    <row r="499" spans="1:2" x14ac:dyDescent="0.25">
      <c r="A499"/>
      <c r="B499"/>
    </row>
    <row r="500" spans="1:2" x14ac:dyDescent="0.25">
      <c r="A500"/>
      <c r="B500"/>
    </row>
    <row r="501" spans="1:2" x14ac:dyDescent="0.25">
      <c r="A501"/>
      <c r="B501"/>
    </row>
    <row r="502" spans="1:2" x14ac:dyDescent="0.25">
      <c r="A502"/>
      <c r="B502"/>
    </row>
    <row r="503" spans="1:2" x14ac:dyDescent="0.25">
      <c r="A503"/>
      <c r="B503"/>
    </row>
    <row r="504" spans="1:2" x14ac:dyDescent="0.25">
      <c r="A504"/>
      <c r="B504"/>
    </row>
    <row r="505" spans="1:2" x14ac:dyDescent="0.25">
      <c r="A505"/>
      <c r="B505"/>
    </row>
    <row r="506" spans="1:2" x14ac:dyDescent="0.25">
      <c r="A506"/>
      <c r="B506"/>
    </row>
    <row r="507" spans="1:2" x14ac:dyDescent="0.25">
      <c r="A507"/>
      <c r="B507"/>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sheetData>
  <autoFilter ref="A1:J19" xr:uid="{00000000-0009-0000-0000-000007000000}"/>
  <sortState ref="A2:B19">
    <sortCondition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5"/>
  <sheetViews>
    <sheetView topLeftCell="C1" workbookViewId="0">
      <selection activeCell="Q14" sqref="Q14"/>
    </sheetView>
  </sheetViews>
  <sheetFormatPr defaultRowHeight="15" x14ac:dyDescent="0.25"/>
  <cols>
    <col min="1" max="1" width="9.140625" customWidth="1"/>
    <col min="2" max="2" width="59.42578125" customWidth="1"/>
    <col min="3" max="9" width="8.140625" customWidth="1"/>
    <col min="10" max="10" width="8" customWidth="1"/>
    <col min="11" max="11" width="10.28515625" customWidth="1"/>
    <col min="17" max="17" width="10.85546875" customWidth="1"/>
  </cols>
  <sheetData>
    <row r="1" spans="1:18" x14ac:dyDescent="0.25">
      <c r="B1" s="9" t="s">
        <v>2</v>
      </c>
      <c r="C1" s="10"/>
      <c r="D1" s="10"/>
      <c r="E1" s="10"/>
      <c r="F1" s="10"/>
      <c r="G1" s="10"/>
      <c r="H1" s="10"/>
      <c r="I1" s="10"/>
      <c r="J1" s="10"/>
      <c r="K1" s="10"/>
      <c r="M1" s="58" t="s">
        <v>3</v>
      </c>
      <c r="N1" s="58" t="s">
        <v>247</v>
      </c>
      <c r="O1" s="58" t="s">
        <v>207</v>
      </c>
      <c r="P1" s="58" t="s">
        <v>64</v>
      </c>
      <c r="Q1" s="59" t="s">
        <v>250</v>
      </c>
    </row>
    <row r="2" spans="1:18" x14ac:dyDescent="0.25">
      <c r="A2" t="s">
        <v>161</v>
      </c>
      <c r="B2" s="4" t="s">
        <v>167</v>
      </c>
      <c r="C2" s="44"/>
      <c r="D2" s="44"/>
      <c r="E2" s="44"/>
      <c r="F2" s="44"/>
      <c r="G2" s="44"/>
      <c r="H2" s="44"/>
      <c r="I2" s="44"/>
      <c r="J2" s="44"/>
      <c r="K2" s="44"/>
      <c r="M2" s="60">
        <v>1</v>
      </c>
      <c r="N2" s="41">
        <v>2</v>
      </c>
      <c r="O2" s="41">
        <v>2</v>
      </c>
      <c r="P2" s="41">
        <v>2016</v>
      </c>
      <c r="Q2" s="30">
        <v>4297.90625</v>
      </c>
      <c r="R2" s="13"/>
    </row>
    <row r="3" spans="1:18" x14ac:dyDescent="0.25">
      <c r="A3" t="s">
        <v>154</v>
      </c>
      <c r="B3" s="4" t="s">
        <v>171</v>
      </c>
      <c r="C3" s="44"/>
      <c r="D3" s="44"/>
      <c r="E3" s="44"/>
      <c r="F3" s="44"/>
      <c r="G3" s="44"/>
      <c r="H3" s="44"/>
      <c r="I3" s="44"/>
      <c r="J3" s="44"/>
      <c r="K3" s="44"/>
      <c r="M3" s="60">
        <v>2</v>
      </c>
      <c r="N3" s="41">
        <v>2</v>
      </c>
      <c r="O3" s="41">
        <v>2</v>
      </c>
      <c r="P3" s="41">
        <v>2016</v>
      </c>
      <c r="Q3" s="30">
        <v>4742.1450000000004</v>
      </c>
      <c r="R3" s="13"/>
    </row>
    <row r="4" spans="1:18" x14ac:dyDescent="0.25">
      <c r="A4" t="s">
        <v>155</v>
      </c>
      <c r="B4" s="4" t="s">
        <v>160</v>
      </c>
      <c r="C4" s="44"/>
      <c r="D4" s="44"/>
      <c r="E4" s="44"/>
      <c r="F4" s="44"/>
      <c r="G4" s="44"/>
      <c r="H4" s="44"/>
      <c r="I4" s="44"/>
      <c r="J4" s="44"/>
      <c r="K4" s="44"/>
      <c r="M4" s="60">
        <v>3</v>
      </c>
      <c r="N4" s="41">
        <v>4</v>
      </c>
      <c r="O4" s="41">
        <v>2</v>
      </c>
      <c r="P4" s="41">
        <v>2016</v>
      </c>
      <c r="Q4" s="30">
        <v>3097.4124999999999</v>
      </c>
      <c r="R4" s="13"/>
    </row>
    <row r="5" spans="1:18" x14ac:dyDescent="0.25">
      <c r="A5" t="s">
        <v>163</v>
      </c>
      <c r="B5" s="32" t="s">
        <v>162</v>
      </c>
      <c r="C5" s="45"/>
      <c r="D5" s="45"/>
      <c r="E5" s="45"/>
      <c r="F5" s="45"/>
      <c r="G5" s="45"/>
      <c r="H5" s="45"/>
      <c r="I5" s="45"/>
      <c r="J5" s="45"/>
      <c r="K5" s="45"/>
      <c r="M5" s="60">
        <v>4</v>
      </c>
      <c r="N5" s="41">
        <v>2</v>
      </c>
      <c r="O5" s="41">
        <v>2</v>
      </c>
      <c r="P5" s="41">
        <v>2016</v>
      </c>
      <c r="Q5" s="30">
        <v>4502.46875</v>
      </c>
      <c r="R5" s="13"/>
    </row>
    <row r="6" spans="1:18" x14ac:dyDescent="0.25">
      <c r="A6" t="s">
        <v>156</v>
      </c>
      <c r="B6" s="4" t="s">
        <v>170</v>
      </c>
      <c r="C6" s="44"/>
      <c r="D6" s="44"/>
      <c r="E6" s="44"/>
      <c r="F6" s="44"/>
      <c r="G6" s="44"/>
      <c r="H6" s="44"/>
      <c r="I6" s="44"/>
      <c r="J6" s="44"/>
      <c r="K6" s="44"/>
      <c r="M6" s="60">
        <v>5</v>
      </c>
      <c r="N6" s="41">
        <v>2</v>
      </c>
      <c r="O6" s="41">
        <v>2</v>
      </c>
      <c r="P6" s="41">
        <v>2016</v>
      </c>
      <c r="Q6" s="30">
        <v>4259.1487500000003</v>
      </c>
      <c r="R6" s="13"/>
    </row>
    <row r="7" spans="1:18" x14ac:dyDescent="0.25">
      <c r="A7" t="s">
        <v>157</v>
      </c>
      <c r="B7" s="31" t="s">
        <v>169</v>
      </c>
      <c r="C7" s="46"/>
      <c r="D7" s="46"/>
      <c r="E7" s="46"/>
      <c r="F7" s="46"/>
      <c r="G7" s="46"/>
      <c r="H7" s="46"/>
      <c r="I7" s="46"/>
      <c r="J7" s="46"/>
      <c r="K7" s="46"/>
      <c r="M7" s="60">
        <v>6</v>
      </c>
      <c r="N7" s="41">
        <v>4</v>
      </c>
      <c r="O7" s="41">
        <v>2</v>
      </c>
      <c r="P7" s="41">
        <v>2016</v>
      </c>
      <c r="Q7" s="30">
        <v>3106.8562499999998</v>
      </c>
      <c r="R7" s="13"/>
    </row>
    <row r="8" spans="1:18" x14ac:dyDescent="0.25">
      <c r="A8" t="s">
        <v>158</v>
      </c>
      <c r="B8" s="4" t="s">
        <v>205</v>
      </c>
      <c r="C8" s="44"/>
      <c r="D8" s="44"/>
      <c r="E8" s="44"/>
      <c r="F8" s="44"/>
      <c r="G8" s="44"/>
      <c r="H8" s="44"/>
      <c r="I8" s="44"/>
      <c r="J8" s="44"/>
      <c r="K8" s="44"/>
      <c r="M8" s="60">
        <v>7</v>
      </c>
      <c r="N8" s="41">
        <v>0</v>
      </c>
      <c r="O8" s="41">
        <v>2</v>
      </c>
      <c r="P8" s="41">
        <v>2016</v>
      </c>
      <c r="Q8" s="41">
        <v>0</v>
      </c>
      <c r="R8" s="13"/>
    </row>
    <row r="9" spans="1:18" x14ac:dyDescent="0.25">
      <c r="A9" t="s">
        <v>164</v>
      </c>
      <c r="B9" s="4" t="s">
        <v>165</v>
      </c>
      <c r="C9" s="44"/>
      <c r="D9" s="44"/>
      <c r="E9" s="44"/>
      <c r="F9" s="44"/>
      <c r="G9" s="44"/>
      <c r="H9" s="44"/>
      <c r="I9" s="44"/>
      <c r="J9" s="44"/>
      <c r="K9" s="44"/>
      <c r="M9" s="60">
        <v>8</v>
      </c>
      <c r="N9" s="41">
        <v>1</v>
      </c>
      <c r="O9" s="41">
        <v>2</v>
      </c>
      <c r="P9" s="41">
        <v>2016</v>
      </c>
      <c r="Q9" s="30">
        <v>5512.5</v>
      </c>
      <c r="R9" s="13"/>
    </row>
    <row r="10" spans="1:18" x14ac:dyDescent="0.25">
      <c r="A10" t="s">
        <v>166</v>
      </c>
      <c r="B10" s="4" t="s">
        <v>200</v>
      </c>
      <c r="C10" s="44"/>
      <c r="D10" s="44"/>
      <c r="E10" s="44"/>
      <c r="F10" s="44"/>
      <c r="G10" s="44"/>
      <c r="H10" s="44"/>
      <c r="I10" s="44"/>
      <c r="J10" s="44"/>
      <c r="K10" s="44"/>
      <c r="M10" s="60">
        <v>9</v>
      </c>
      <c r="N10" s="41">
        <v>2</v>
      </c>
      <c r="O10" s="41">
        <v>2</v>
      </c>
      <c r="P10" s="41">
        <v>2016</v>
      </c>
      <c r="Q10" s="30">
        <v>4552.875</v>
      </c>
      <c r="R10" s="13"/>
    </row>
    <row r="11" spans="1:18" x14ac:dyDescent="0.25">
      <c r="A11" t="s">
        <v>159</v>
      </c>
      <c r="B11" s="32" t="s">
        <v>0</v>
      </c>
      <c r="C11" s="45"/>
      <c r="D11" s="45"/>
      <c r="E11" s="45"/>
      <c r="F11" s="45"/>
      <c r="G11" s="45"/>
      <c r="H11" s="45"/>
      <c r="I11" s="45"/>
      <c r="J11" s="45"/>
      <c r="K11" s="45"/>
      <c r="M11" s="60">
        <v>10</v>
      </c>
      <c r="N11" s="41">
        <v>2</v>
      </c>
      <c r="O11" s="41">
        <v>2</v>
      </c>
      <c r="P11" s="41">
        <v>2016</v>
      </c>
      <c r="Q11" s="30">
        <v>4145.625</v>
      </c>
      <c r="R11" s="13"/>
    </row>
    <row r="12" spans="1:18" x14ac:dyDescent="0.25">
      <c r="A12" t="s">
        <v>168</v>
      </c>
      <c r="B12" s="32" t="s">
        <v>1</v>
      </c>
      <c r="C12" s="45"/>
      <c r="D12" s="45"/>
      <c r="E12" s="45"/>
      <c r="F12" s="45"/>
      <c r="G12" s="45"/>
      <c r="H12" s="45"/>
      <c r="I12" s="45"/>
      <c r="J12" s="45"/>
      <c r="K12" s="45"/>
      <c r="M12" s="60">
        <v>11</v>
      </c>
      <c r="N12" s="41">
        <v>2</v>
      </c>
      <c r="O12" s="41">
        <v>2</v>
      </c>
      <c r="P12" s="41">
        <v>2016</v>
      </c>
      <c r="Q12" s="30">
        <v>4390.875</v>
      </c>
      <c r="R12" s="13"/>
    </row>
    <row r="13" spans="1:18" x14ac:dyDescent="0.25">
      <c r="M13" s="60">
        <v>12</v>
      </c>
      <c r="N13" s="41">
        <v>4</v>
      </c>
      <c r="O13" s="41">
        <v>2</v>
      </c>
      <c r="P13" s="41">
        <v>2016</v>
      </c>
      <c r="Q13" s="30">
        <v>6070.375</v>
      </c>
      <c r="R13" s="13"/>
    </row>
    <row r="14" spans="1:18" x14ac:dyDescent="0.25">
      <c r="M14" s="60">
        <v>1</v>
      </c>
      <c r="N14" s="41">
        <v>6</v>
      </c>
      <c r="O14" s="41">
        <v>2</v>
      </c>
      <c r="P14" s="41">
        <v>2017</v>
      </c>
      <c r="Q14" s="30">
        <v>2207</v>
      </c>
      <c r="R14" s="13"/>
    </row>
    <row r="15" spans="1:18" x14ac:dyDescent="0.25">
      <c r="M15" s="60">
        <v>2</v>
      </c>
      <c r="N15" s="41">
        <v>7</v>
      </c>
      <c r="O15" s="41">
        <v>2</v>
      </c>
      <c r="P15" s="41">
        <v>2017</v>
      </c>
      <c r="Q15" s="41"/>
    </row>
    <row r="16" spans="1:18" x14ac:dyDescent="0.25">
      <c r="M16" s="60">
        <v>3</v>
      </c>
      <c r="N16" s="41"/>
      <c r="O16" s="41"/>
      <c r="P16" s="41">
        <v>2017</v>
      </c>
      <c r="Q16" s="41"/>
    </row>
    <row r="17" spans="13:17" x14ac:dyDescent="0.25">
      <c r="M17" s="60">
        <v>4</v>
      </c>
      <c r="N17" s="41"/>
      <c r="O17" s="41"/>
      <c r="P17" s="41">
        <v>2017</v>
      </c>
      <c r="Q17" s="41"/>
    </row>
    <row r="18" spans="13:17" x14ac:dyDescent="0.25">
      <c r="M18" s="60">
        <v>5</v>
      </c>
      <c r="N18" s="41"/>
      <c r="O18" s="41"/>
      <c r="P18" s="41">
        <v>2017</v>
      </c>
      <c r="Q18" s="41"/>
    </row>
    <row r="19" spans="13:17" x14ac:dyDescent="0.25">
      <c r="M19" s="60">
        <v>6</v>
      </c>
      <c r="N19" s="41"/>
      <c r="O19" s="41"/>
      <c r="P19" s="41">
        <v>2017</v>
      </c>
      <c r="Q19" s="41"/>
    </row>
    <row r="20" spans="13:17" x14ac:dyDescent="0.25">
      <c r="M20" s="60">
        <v>7</v>
      </c>
      <c r="N20" s="41"/>
      <c r="O20" s="41"/>
      <c r="P20" s="41">
        <v>2017</v>
      </c>
      <c r="Q20" s="41"/>
    </row>
    <row r="21" spans="13:17" x14ac:dyDescent="0.25">
      <c r="M21" s="60">
        <v>8</v>
      </c>
      <c r="N21" s="41"/>
      <c r="O21" s="41"/>
      <c r="P21" s="41">
        <v>2017</v>
      </c>
      <c r="Q21" s="41"/>
    </row>
    <row r="22" spans="13:17" x14ac:dyDescent="0.25">
      <c r="M22" s="60">
        <v>9</v>
      </c>
      <c r="N22" s="41"/>
      <c r="O22" s="41"/>
      <c r="P22" s="41">
        <v>2017</v>
      </c>
      <c r="Q22" s="41"/>
    </row>
    <row r="23" spans="13:17" x14ac:dyDescent="0.25">
      <c r="M23" s="60">
        <v>10</v>
      </c>
      <c r="N23" s="41"/>
      <c r="O23" s="41"/>
      <c r="P23" s="41">
        <v>2017</v>
      </c>
      <c r="Q23" s="41"/>
    </row>
    <row r="24" spans="13:17" x14ac:dyDescent="0.25">
      <c r="M24" s="60">
        <v>11</v>
      </c>
      <c r="N24" s="41"/>
      <c r="O24" s="41"/>
      <c r="P24" s="41">
        <v>2017</v>
      </c>
      <c r="Q24" s="41"/>
    </row>
    <row r="25" spans="13:17" x14ac:dyDescent="0.25">
      <c r="M25" s="61">
        <v>12</v>
      </c>
      <c r="N25" s="43"/>
      <c r="O25" s="43"/>
      <c r="P25" s="43">
        <v>2017</v>
      </c>
      <c r="Q25"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Bieu do theo thang</vt:lpstr>
      <vt:lpstr>Bieu do cua hang</vt:lpstr>
      <vt:lpstr>Bieu do CP theo khoan muc</vt:lpstr>
      <vt:lpstr>Chi phi binh quan</vt:lpstr>
      <vt:lpstr>chi phi theo thang</vt:lpstr>
      <vt:lpstr>chi phi cua hang</vt:lpstr>
      <vt:lpstr>data</vt:lpstr>
      <vt:lpstr>data1</vt:lpstr>
      <vt:lpstr>data2</vt:lpstr>
      <vt:lpstr>cuahang</vt:lpstr>
      <vt:lpstr>danhmuc</vt:lpstr>
      <vt:lpstr>data</vt:lpstr>
      <vt:lpstr>dthubquandat</vt:lpstr>
      <vt:lpstr>khoichvp</vt:lpstr>
      <vt:lpstr>nam</vt:lpstr>
      <vt:lpstr>'Bieu do theo thang'!Print_Area</vt:lpstr>
      <vt:lpstr>soch</vt:lpstr>
      <vt:lpstr>thang</vt:lpstr>
      <vt:lpstr>thangdata2</vt:lpstr>
      <vt:lpstr>thangdt</vt:lpstr>
      <vt:lpstr>tienchiphi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2017-03-06T06:16:35Z</cp:lastPrinted>
  <dcterms:created xsi:type="dcterms:W3CDTF">2016-09-19T01:00:44Z</dcterms:created>
  <dcterms:modified xsi:type="dcterms:W3CDTF">2020-03-18T08:25:34Z</dcterms:modified>
</cp:coreProperties>
</file>