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-110" yWindow="-110" windowWidth="19420" windowHeight="10420" tabRatio="743" activeTab="6"/>
  </bookViews>
  <sheets>
    <sheet name="HDSD" sheetId="30" r:id="rId1"/>
    <sheet name="Định nghĩa TN" sheetId="29" r:id="rId2"/>
    <sheet name="V.TM" sheetId="28" r:id="rId3"/>
    <sheet name="V.CK" sheetId="20" r:id="rId4"/>
    <sheet name="IV. Bảng TB lương" sheetId="31" r:id="rId5"/>
    <sheet name="III.Data Phiếu lương" sheetId="23" r:id="rId6"/>
    <sheet name="II.Bảng lương" sheetId="5" r:id="rId7"/>
    <sheet name="I.Dữ liệu Tính lương" sheetId="17" r:id="rId8"/>
  </sheets>
  <externalReferences>
    <externalReference r:id="rId9"/>
  </externalReferences>
  <definedNames>
    <definedName name="_xlnm._FilterDatabase" localSheetId="1" hidden="1">'Định nghĩa TN'!$A$5:$K$40</definedName>
    <definedName name="_xlnm._FilterDatabase" localSheetId="7" hidden="1">'I.Dữ liệu Tính lương'!$B$5:$AC$14</definedName>
    <definedName name="_xlnm._FilterDatabase" localSheetId="6" hidden="1">'II.Bảng lương'!$A$7:$BR$29</definedName>
    <definedName name="_xlnm._FilterDatabase" localSheetId="5" hidden="1">'III.Data Phiếu lương'!$A$1:$CA$4</definedName>
    <definedName name="_xlnm._FilterDatabase" localSheetId="3" hidden="1">V.CK!$A$12:$G$33</definedName>
    <definedName name="_xlnm.Print_Titles" localSheetId="3">V.CK!$12:$12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R29" i="31" l="1"/>
  <c r="BQ29" i="31"/>
  <c r="BP29" i="31"/>
  <c r="BO29" i="31"/>
  <c r="BN29" i="31"/>
  <c r="BM29" i="31"/>
  <c r="BL29" i="31"/>
  <c r="BK29" i="31"/>
  <c r="BJ29" i="31"/>
  <c r="BI29" i="31"/>
  <c r="BH29" i="31"/>
  <c r="BG29" i="31"/>
  <c r="BF29" i="31"/>
  <c r="BE29" i="31"/>
  <c r="BD29" i="31"/>
  <c r="BC29" i="31"/>
  <c r="BB29" i="31"/>
  <c r="BA29" i="31"/>
  <c r="AZ29" i="31"/>
  <c r="AY29" i="31"/>
  <c r="AX29" i="31"/>
  <c r="AW29" i="31"/>
  <c r="AV29" i="31"/>
  <c r="AU29" i="31"/>
  <c r="AT29" i="31"/>
  <c r="AS29" i="31"/>
  <c r="AR29" i="31"/>
  <c r="AQ29" i="31"/>
  <c r="AP29" i="31"/>
  <c r="AO29" i="31"/>
  <c r="AN29" i="31"/>
  <c r="AM29" i="31"/>
  <c r="AL29" i="31"/>
  <c r="AK29" i="31"/>
  <c r="AJ29" i="31"/>
  <c r="AI29" i="31"/>
  <c r="AH29" i="31"/>
  <c r="AG29" i="31"/>
  <c r="AF29" i="31"/>
  <c r="AE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O29" i="31"/>
  <c r="N29" i="31"/>
  <c r="M29" i="31"/>
  <c r="L29" i="31"/>
  <c r="K29" i="31"/>
  <c r="J29" i="31"/>
  <c r="I29" i="31"/>
  <c r="H29" i="31"/>
  <c r="G29" i="31"/>
  <c r="F29" i="31"/>
  <c r="B24" i="31"/>
  <c r="B25" i="31"/>
  <c r="B26" i="31"/>
  <c r="B27" i="31"/>
  <c r="B23" i="31"/>
  <c r="B18" i="31"/>
  <c r="B19" i="31"/>
  <c r="B20" i="31"/>
  <c r="B21" i="31"/>
  <c r="B17" i="31"/>
  <c r="B12" i="31"/>
  <c r="B13" i="31"/>
  <c r="B14" i="31"/>
  <c r="B15" i="31"/>
  <c r="B11" i="31"/>
  <c r="A27" i="31"/>
  <c r="A26" i="31"/>
  <c r="A25" i="31"/>
  <c r="A24" i="31"/>
  <c r="A23" i="31"/>
  <c r="A21" i="31"/>
  <c r="A20" i="31"/>
  <c r="A19" i="31"/>
  <c r="A18" i="31"/>
  <c r="A17" i="31"/>
  <c r="A12" i="31"/>
  <c r="A13" i="31"/>
  <c r="A14" i="31"/>
  <c r="A15" i="31"/>
  <c r="A11" i="31"/>
  <c r="BR22" i="31"/>
  <c r="BQ22" i="31"/>
  <c r="BP22" i="31"/>
  <c r="BO22" i="31"/>
  <c r="BN22" i="31"/>
  <c r="BM22" i="31"/>
  <c r="BL22" i="31"/>
  <c r="BK22" i="31"/>
  <c r="BJ22" i="31"/>
  <c r="BI22" i="31"/>
  <c r="BH22" i="31"/>
  <c r="BG22" i="31"/>
  <c r="BF22" i="31"/>
  <c r="BE22" i="31"/>
  <c r="BD22" i="31"/>
  <c r="BC22" i="31"/>
  <c r="BB22" i="31"/>
  <c r="BA22" i="31"/>
  <c r="AZ22" i="31"/>
  <c r="AY22" i="31"/>
  <c r="AX22" i="31"/>
  <c r="AW22" i="31"/>
  <c r="AV22" i="31"/>
  <c r="AU22" i="31"/>
  <c r="AT22" i="31"/>
  <c r="AS22" i="31"/>
  <c r="AR22" i="31"/>
  <c r="AQ22" i="31"/>
  <c r="AP22" i="31"/>
  <c r="AO22" i="31"/>
  <c r="AN22" i="31"/>
  <c r="AM22" i="31"/>
  <c r="AL22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O22" i="31"/>
  <c r="N22" i="31"/>
  <c r="M22" i="31"/>
  <c r="L22" i="31"/>
  <c r="K22" i="31"/>
  <c r="J22" i="31"/>
  <c r="I22" i="31"/>
  <c r="H22" i="31"/>
  <c r="G22" i="31"/>
  <c r="F22" i="31"/>
  <c r="BR16" i="31"/>
  <c r="BQ16" i="31"/>
  <c r="BP16" i="31"/>
  <c r="BO16" i="31"/>
  <c r="BN16" i="31"/>
  <c r="BM16" i="31"/>
  <c r="BL16" i="31"/>
  <c r="BK16" i="31"/>
  <c r="BJ16" i="31"/>
  <c r="BI16" i="31"/>
  <c r="BH16" i="31"/>
  <c r="BG16" i="31"/>
  <c r="BF16" i="31"/>
  <c r="BE16" i="31"/>
  <c r="BD16" i="31"/>
  <c r="BC16" i="31"/>
  <c r="BB16" i="31"/>
  <c r="BA16" i="31"/>
  <c r="AZ16" i="31"/>
  <c r="AY16" i="31"/>
  <c r="AX16" i="31"/>
  <c r="AW16" i="31"/>
  <c r="AV16" i="31"/>
  <c r="AU16" i="31"/>
  <c r="AT16" i="31"/>
  <c r="AS16" i="31"/>
  <c r="AR16" i="31"/>
  <c r="AQ16" i="31"/>
  <c r="AP16" i="31"/>
  <c r="AO16" i="31"/>
  <c r="AN16" i="31"/>
  <c r="AM16" i="31"/>
  <c r="AL16" i="31"/>
  <c r="AK16" i="31"/>
  <c r="AJ16" i="31"/>
  <c r="AI16" i="31"/>
  <c r="AH16" i="31"/>
  <c r="AG16" i="31"/>
  <c r="AF16" i="31"/>
  <c r="AE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O16" i="31"/>
  <c r="N16" i="31"/>
  <c r="M16" i="31"/>
  <c r="L16" i="31"/>
  <c r="K16" i="31"/>
  <c r="J16" i="31"/>
  <c r="I16" i="31"/>
  <c r="H16" i="31"/>
  <c r="G16" i="31"/>
  <c r="F16" i="31"/>
  <c r="BR10" i="31"/>
  <c r="BQ10" i="31"/>
  <c r="BP10" i="31"/>
  <c r="BO10" i="31"/>
  <c r="BN10" i="31"/>
  <c r="BM10" i="31"/>
  <c r="BL10" i="31"/>
  <c r="BK10" i="31"/>
  <c r="BJ10" i="31"/>
  <c r="BI10" i="31"/>
  <c r="BH10" i="31"/>
  <c r="BG10" i="31"/>
  <c r="BF10" i="31"/>
  <c r="BE10" i="31"/>
  <c r="BD10" i="31"/>
  <c r="BC10" i="31"/>
  <c r="BB10" i="31"/>
  <c r="BA10" i="31"/>
  <c r="AZ10" i="31"/>
  <c r="AY10" i="31"/>
  <c r="AX10" i="31"/>
  <c r="AW10" i="31"/>
  <c r="AV10" i="31"/>
  <c r="AU10" i="31"/>
  <c r="AT10" i="31"/>
  <c r="AS10" i="31"/>
  <c r="AR10" i="31"/>
  <c r="AQ10" i="31"/>
  <c r="AP10" i="31"/>
  <c r="AO10" i="31"/>
  <c r="AN10" i="31"/>
  <c r="AM10" i="31"/>
  <c r="AL10" i="31"/>
  <c r="AK10" i="31"/>
  <c r="AJ10" i="31"/>
  <c r="AI10" i="31"/>
  <c r="AH10" i="31"/>
  <c r="AG10" i="31"/>
  <c r="AF10" i="31"/>
  <c r="AE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O10" i="31"/>
  <c r="N10" i="31"/>
  <c r="M10" i="31"/>
  <c r="L10" i="31"/>
  <c r="K10" i="31"/>
  <c r="J10" i="31"/>
  <c r="I10" i="31"/>
  <c r="H10" i="31"/>
  <c r="G10" i="31"/>
  <c r="F10" i="31"/>
  <c r="A4" i="31"/>
  <c r="A3" i="23" l="1"/>
  <c r="A4" i="23"/>
  <c r="A5" i="23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C3" i="23"/>
  <c r="D3" i="23"/>
  <c r="E3" i="23"/>
  <c r="F3" i="23"/>
  <c r="G3" i="23"/>
  <c r="H3" i="23"/>
  <c r="I3" i="23"/>
  <c r="J3" i="23"/>
  <c r="K3" i="23"/>
  <c r="L3" i="23"/>
  <c r="M3" i="23"/>
  <c r="N3" i="23"/>
  <c r="O3" i="23"/>
  <c r="P3" i="23"/>
  <c r="Q3" i="23"/>
  <c r="R3" i="23"/>
  <c r="S3" i="23"/>
  <c r="T3" i="23"/>
  <c r="U3" i="23"/>
  <c r="V3" i="23"/>
  <c r="W3" i="23"/>
  <c r="X3" i="23"/>
  <c r="Y3" i="23"/>
  <c r="AA3" i="23"/>
  <c r="AB3" i="23"/>
  <c r="AC3" i="23"/>
  <c r="AD3" i="23"/>
  <c r="AE3" i="23"/>
  <c r="AF3" i="23"/>
  <c r="AG3" i="23"/>
  <c r="AH3" i="23"/>
  <c r="AI3" i="23"/>
  <c r="AJ3" i="23"/>
  <c r="AK3" i="23"/>
  <c r="AL3" i="23"/>
  <c r="AO3" i="23" s="1"/>
  <c r="AM3" i="23"/>
  <c r="AN3" i="23"/>
  <c r="AQ3" i="23"/>
  <c r="AT3" i="23"/>
  <c r="AV3" i="23"/>
  <c r="AW3" i="23"/>
  <c r="C4" i="23"/>
  <c r="D4" i="23"/>
  <c r="E4" i="23"/>
  <c r="F4" i="23"/>
  <c r="G4" i="23"/>
  <c r="H4" i="23"/>
  <c r="I4" i="23"/>
  <c r="J4" i="23"/>
  <c r="K4" i="23"/>
  <c r="L4" i="23"/>
  <c r="M4" i="23"/>
  <c r="N4" i="23"/>
  <c r="O4" i="23"/>
  <c r="P4" i="23"/>
  <c r="Q4" i="23"/>
  <c r="R4" i="23"/>
  <c r="S4" i="23"/>
  <c r="T4" i="23"/>
  <c r="U4" i="23"/>
  <c r="V4" i="23"/>
  <c r="W4" i="23"/>
  <c r="X4" i="23"/>
  <c r="Y4" i="23"/>
  <c r="AA4" i="23"/>
  <c r="AB4" i="23"/>
  <c r="AC4" i="23"/>
  <c r="AD4" i="23"/>
  <c r="AE4" i="23"/>
  <c r="AF4" i="23"/>
  <c r="AG4" i="23"/>
  <c r="AH4" i="23"/>
  <c r="AI4" i="23"/>
  <c r="AJ4" i="23"/>
  <c r="AK4" i="23"/>
  <c r="AL4" i="23"/>
  <c r="AM4" i="23"/>
  <c r="AN4" i="23"/>
  <c r="AQ4" i="23"/>
  <c r="AT4" i="23"/>
  <c r="AV4" i="23"/>
  <c r="AW4" i="23"/>
  <c r="C5" i="23"/>
  <c r="D5" i="23"/>
  <c r="E5" i="23"/>
  <c r="F5" i="23"/>
  <c r="G5" i="23"/>
  <c r="H5" i="23"/>
  <c r="I5" i="23"/>
  <c r="J5" i="23"/>
  <c r="K5" i="23"/>
  <c r="L5" i="23"/>
  <c r="M5" i="23"/>
  <c r="N5" i="23"/>
  <c r="O5" i="23"/>
  <c r="P5" i="23"/>
  <c r="Q5" i="23"/>
  <c r="R5" i="23"/>
  <c r="S5" i="23"/>
  <c r="T5" i="23"/>
  <c r="U5" i="23"/>
  <c r="V5" i="23"/>
  <c r="W5" i="23"/>
  <c r="X5" i="23"/>
  <c r="Z5" i="23" s="1"/>
  <c r="Y5" i="23"/>
  <c r="AA5" i="23"/>
  <c r="AB5" i="23"/>
  <c r="AC5" i="23"/>
  <c r="AD5" i="23"/>
  <c r="AE5" i="23"/>
  <c r="AF5" i="23"/>
  <c r="AG5" i="23"/>
  <c r="AH5" i="23"/>
  <c r="AI5" i="23"/>
  <c r="AJ5" i="23"/>
  <c r="AK5" i="23"/>
  <c r="AL5" i="23"/>
  <c r="AM5" i="23"/>
  <c r="AN5" i="23"/>
  <c r="AQ5" i="23"/>
  <c r="AT5" i="23"/>
  <c r="AV5" i="23"/>
  <c r="AW5" i="23"/>
  <c r="C6" i="23"/>
  <c r="D6" i="23"/>
  <c r="E6" i="23"/>
  <c r="F6" i="23"/>
  <c r="G6" i="23"/>
  <c r="H6" i="23"/>
  <c r="I6" i="23"/>
  <c r="J6" i="23"/>
  <c r="K6" i="23"/>
  <c r="L6" i="23"/>
  <c r="M6" i="23"/>
  <c r="N6" i="23"/>
  <c r="O6" i="23"/>
  <c r="P6" i="23"/>
  <c r="Q6" i="23"/>
  <c r="R6" i="23"/>
  <c r="S6" i="23"/>
  <c r="T6" i="23"/>
  <c r="U6" i="23"/>
  <c r="V6" i="23"/>
  <c r="W6" i="23"/>
  <c r="X6" i="23"/>
  <c r="Y6" i="23"/>
  <c r="AA6" i="23"/>
  <c r="AB6" i="23"/>
  <c r="AC6" i="23"/>
  <c r="AD6" i="23"/>
  <c r="AE6" i="23"/>
  <c r="AF6" i="23"/>
  <c r="AG6" i="23"/>
  <c r="AH6" i="23"/>
  <c r="AI6" i="23"/>
  <c r="AJ6" i="23"/>
  <c r="AK6" i="23"/>
  <c r="AL6" i="23"/>
  <c r="AM6" i="23"/>
  <c r="AN6" i="23"/>
  <c r="AQ6" i="23"/>
  <c r="AT6" i="23"/>
  <c r="AV6" i="23"/>
  <c r="AW6" i="23"/>
  <c r="C7" i="23"/>
  <c r="D7" i="23"/>
  <c r="E7" i="23"/>
  <c r="F7" i="23"/>
  <c r="G7" i="23"/>
  <c r="H7" i="23"/>
  <c r="I7" i="23"/>
  <c r="J7" i="23"/>
  <c r="K7" i="23"/>
  <c r="L7" i="23"/>
  <c r="M7" i="23"/>
  <c r="N7" i="23"/>
  <c r="O7" i="23"/>
  <c r="P7" i="23"/>
  <c r="Q7" i="23"/>
  <c r="R7" i="23"/>
  <c r="S7" i="23"/>
  <c r="T7" i="23"/>
  <c r="U7" i="23"/>
  <c r="V7" i="23"/>
  <c r="W7" i="23"/>
  <c r="X7" i="23"/>
  <c r="Y7" i="23"/>
  <c r="AA7" i="23"/>
  <c r="AB7" i="23"/>
  <c r="AC7" i="23"/>
  <c r="AD7" i="23"/>
  <c r="AE7" i="23"/>
  <c r="AF7" i="23"/>
  <c r="AG7" i="23"/>
  <c r="AH7" i="23"/>
  <c r="AI7" i="23"/>
  <c r="AJ7" i="23"/>
  <c r="AK7" i="23"/>
  <c r="AL7" i="23"/>
  <c r="AM7" i="23"/>
  <c r="AN7" i="23"/>
  <c r="AQ7" i="23"/>
  <c r="AT7" i="23"/>
  <c r="AV7" i="23"/>
  <c r="AW7" i="23"/>
  <c r="C8" i="23"/>
  <c r="D8" i="23"/>
  <c r="E8" i="23"/>
  <c r="F8" i="23"/>
  <c r="G8" i="23"/>
  <c r="H8" i="23"/>
  <c r="I8" i="23"/>
  <c r="J8" i="23"/>
  <c r="K8" i="23"/>
  <c r="L8" i="23"/>
  <c r="M8" i="23"/>
  <c r="N8" i="23"/>
  <c r="O8" i="23"/>
  <c r="P8" i="23"/>
  <c r="Q8" i="23"/>
  <c r="R8" i="23"/>
  <c r="S8" i="23"/>
  <c r="T8" i="23"/>
  <c r="U8" i="23"/>
  <c r="V8" i="23"/>
  <c r="W8" i="23"/>
  <c r="X8" i="23"/>
  <c r="Z8" i="23" s="1"/>
  <c r="Y8" i="23"/>
  <c r="AA8" i="23"/>
  <c r="AB8" i="23"/>
  <c r="AC8" i="23"/>
  <c r="AD8" i="23"/>
  <c r="AE8" i="23"/>
  <c r="AF8" i="23"/>
  <c r="AG8" i="23"/>
  <c r="AH8" i="23"/>
  <c r="AI8" i="23"/>
  <c r="AJ8" i="23"/>
  <c r="AK8" i="23"/>
  <c r="AL8" i="23"/>
  <c r="AM8" i="23"/>
  <c r="AN8" i="23"/>
  <c r="AQ8" i="23"/>
  <c r="AT8" i="23"/>
  <c r="AV8" i="23"/>
  <c r="AW8" i="23"/>
  <c r="C9" i="23"/>
  <c r="D9" i="23"/>
  <c r="E9" i="23"/>
  <c r="F9" i="23"/>
  <c r="G9" i="23"/>
  <c r="H9" i="23"/>
  <c r="I9" i="23"/>
  <c r="J9" i="23"/>
  <c r="K9" i="23"/>
  <c r="L9" i="23"/>
  <c r="M9" i="23"/>
  <c r="N9" i="23"/>
  <c r="O9" i="23"/>
  <c r="P9" i="23"/>
  <c r="Q9" i="23"/>
  <c r="R9" i="23"/>
  <c r="S9" i="23"/>
  <c r="T9" i="23"/>
  <c r="U9" i="23"/>
  <c r="V9" i="23"/>
  <c r="W9" i="23"/>
  <c r="X9" i="23"/>
  <c r="Y9" i="23"/>
  <c r="AA9" i="23"/>
  <c r="AB9" i="23"/>
  <c r="AC9" i="23"/>
  <c r="AD9" i="23"/>
  <c r="AE9" i="23"/>
  <c r="AF9" i="23"/>
  <c r="AG9" i="23"/>
  <c r="AH9" i="23"/>
  <c r="AI9" i="23"/>
  <c r="AJ9" i="23"/>
  <c r="AK9" i="23"/>
  <c r="AL9" i="23"/>
  <c r="AM9" i="23"/>
  <c r="AN9" i="23"/>
  <c r="AQ9" i="23"/>
  <c r="AT9" i="23"/>
  <c r="AV9" i="23"/>
  <c r="AW9" i="23"/>
  <c r="C10" i="23"/>
  <c r="D10" i="23"/>
  <c r="E10" i="23"/>
  <c r="F10" i="23"/>
  <c r="G10" i="23"/>
  <c r="H10" i="23"/>
  <c r="I10" i="23"/>
  <c r="J10" i="23"/>
  <c r="K10" i="23"/>
  <c r="L10" i="23"/>
  <c r="M10" i="23"/>
  <c r="N10" i="23"/>
  <c r="O10" i="23"/>
  <c r="P10" i="23"/>
  <c r="Q10" i="23"/>
  <c r="R10" i="23"/>
  <c r="S10" i="23"/>
  <c r="T10" i="23"/>
  <c r="U10" i="23"/>
  <c r="V10" i="23"/>
  <c r="W10" i="23"/>
  <c r="X10" i="23"/>
  <c r="Y10" i="23"/>
  <c r="AA10" i="23"/>
  <c r="AB10" i="23"/>
  <c r="AC10" i="23"/>
  <c r="AD10" i="23"/>
  <c r="AE10" i="23"/>
  <c r="AF10" i="23"/>
  <c r="AG10" i="23"/>
  <c r="AH10" i="23"/>
  <c r="AI10" i="23"/>
  <c r="AJ10" i="23"/>
  <c r="AK10" i="23"/>
  <c r="AL10" i="23"/>
  <c r="AM10" i="23"/>
  <c r="AN10" i="23"/>
  <c r="AQ10" i="23"/>
  <c r="AT10" i="23"/>
  <c r="AV10" i="23"/>
  <c r="AW10" i="23"/>
  <c r="C11" i="23"/>
  <c r="D11" i="23"/>
  <c r="E11" i="23"/>
  <c r="F11" i="23"/>
  <c r="G11" i="23"/>
  <c r="H11" i="23"/>
  <c r="I11" i="23"/>
  <c r="J11" i="23"/>
  <c r="K11" i="23"/>
  <c r="L11" i="23"/>
  <c r="M11" i="23"/>
  <c r="N11" i="23"/>
  <c r="O11" i="23"/>
  <c r="P11" i="23"/>
  <c r="Q11" i="23"/>
  <c r="R11" i="23"/>
  <c r="S11" i="23"/>
  <c r="T11" i="23"/>
  <c r="U11" i="23"/>
  <c r="V11" i="23"/>
  <c r="W11" i="23"/>
  <c r="X11" i="23"/>
  <c r="Y11" i="23"/>
  <c r="AA11" i="23"/>
  <c r="AB11" i="23"/>
  <c r="AC11" i="23"/>
  <c r="AD11" i="23"/>
  <c r="AE11" i="23"/>
  <c r="AF11" i="23"/>
  <c r="AG11" i="23"/>
  <c r="AH11" i="23"/>
  <c r="AI11" i="23"/>
  <c r="AJ11" i="23"/>
  <c r="AK11" i="23"/>
  <c r="AL11" i="23"/>
  <c r="AM11" i="23"/>
  <c r="AN11" i="23"/>
  <c r="AQ11" i="23"/>
  <c r="AT11" i="23"/>
  <c r="AV11" i="23"/>
  <c r="AW11" i="23"/>
  <c r="C12" i="23"/>
  <c r="D12" i="23"/>
  <c r="E12" i="23"/>
  <c r="F12" i="23"/>
  <c r="G12" i="23"/>
  <c r="H12" i="23"/>
  <c r="I12" i="23"/>
  <c r="J12" i="23"/>
  <c r="K12" i="23"/>
  <c r="L12" i="23"/>
  <c r="M12" i="23"/>
  <c r="N12" i="23"/>
  <c r="O12" i="23"/>
  <c r="P12" i="23"/>
  <c r="Q12" i="23"/>
  <c r="R12" i="23"/>
  <c r="S12" i="23"/>
  <c r="T12" i="23"/>
  <c r="U12" i="23"/>
  <c r="V12" i="23"/>
  <c r="W12" i="23"/>
  <c r="X12" i="23"/>
  <c r="Z12" i="23" s="1"/>
  <c r="Y12" i="23"/>
  <c r="AA12" i="23"/>
  <c r="AB12" i="23"/>
  <c r="AC12" i="23"/>
  <c r="AD12" i="23"/>
  <c r="AE12" i="23"/>
  <c r="AF12" i="23"/>
  <c r="AG12" i="23"/>
  <c r="AH12" i="23"/>
  <c r="AI12" i="23"/>
  <c r="AJ12" i="23"/>
  <c r="AK12" i="23"/>
  <c r="AL12" i="23"/>
  <c r="AM12" i="23"/>
  <c r="AN12" i="23"/>
  <c r="AQ12" i="23"/>
  <c r="AT12" i="23"/>
  <c r="AV12" i="23"/>
  <c r="AW12" i="23"/>
  <c r="C13" i="23"/>
  <c r="D13" i="23"/>
  <c r="E13" i="23"/>
  <c r="F13" i="23"/>
  <c r="G13" i="23"/>
  <c r="H13" i="23"/>
  <c r="I13" i="23"/>
  <c r="J13" i="23"/>
  <c r="K13" i="23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Y13" i="23"/>
  <c r="AA13" i="23"/>
  <c r="AB13" i="23"/>
  <c r="AC13" i="23"/>
  <c r="AD13" i="23"/>
  <c r="AE13" i="23"/>
  <c r="AF13" i="23"/>
  <c r="AG13" i="23"/>
  <c r="AH13" i="23"/>
  <c r="AI13" i="23"/>
  <c r="AJ13" i="23"/>
  <c r="AK13" i="23"/>
  <c r="AL13" i="23"/>
  <c r="AM13" i="23"/>
  <c r="AN13" i="23"/>
  <c r="AQ13" i="23"/>
  <c r="AT13" i="23"/>
  <c r="AV13" i="23"/>
  <c r="AW13" i="23"/>
  <c r="C14" i="23"/>
  <c r="D14" i="23"/>
  <c r="E14" i="23"/>
  <c r="F14" i="23"/>
  <c r="G14" i="23"/>
  <c r="H14" i="23"/>
  <c r="I14" i="23"/>
  <c r="J14" i="23"/>
  <c r="K14" i="23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Y14" i="23"/>
  <c r="AA14" i="23"/>
  <c r="AB14" i="23"/>
  <c r="AC14" i="23"/>
  <c r="AD14" i="23"/>
  <c r="AE14" i="23"/>
  <c r="AF14" i="23"/>
  <c r="AG14" i="23"/>
  <c r="AH14" i="23"/>
  <c r="AI14" i="23"/>
  <c r="AJ14" i="23"/>
  <c r="AK14" i="23"/>
  <c r="AL14" i="23"/>
  <c r="AM14" i="23"/>
  <c r="AN14" i="23"/>
  <c r="AQ14" i="23"/>
  <c r="AT14" i="23"/>
  <c r="AV14" i="23"/>
  <c r="AW14" i="23"/>
  <c r="C15" i="23"/>
  <c r="D15" i="23"/>
  <c r="E15" i="23"/>
  <c r="F15" i="23"/>
  <c r="G15" i="23"/>
  <c r="H15" i="23"/>
  <c r="I15" i="23"/>
  <c r="J15" i="23"/>
  <c r="K15" i="23"/>
  <c r="L15" i="23"/>
  <c r="M15" i="23"/>
  <c r="N15" i="23"/>
  <c r="O15" i="23"/>
  <c r="P15" i="23"/>
  <c r="Q15" i="23"/>
  <c r="R15" i="23"/>
  <c r="S15" i="23"/>
  <c r="T15" i="23"/>
  <c r="U15" i="23"/>
  <c r="V15" i="23"/>
  <c r="W15" i="23"/>
  <c r="X15" i="23"/>
  <c r="Y15" i="23"/>
  <c r="AA15" i="23"/>
  <c r="AB15" i="23"/>
  <c r="AC15" i="23"/>
  <c r="AD15" i="23"/>
  <c r="AE15" i="23"/>
  <c r="AF15" i="23"/>
  <c r="AG15" i="23"/>
  <c r="AH15" i="23"/>
  <c r="AI15" i="23"/>
  <c r="AJ15" i="23"/>
  <c r="AK15" i="23"/>
  <c r="AL15" i="23"/>
  <c r="AM15" i="23"/>
  <c r="AN15" i="23"/>
  <c r="AQ15" i="23"/>
  <c r="AT15" i="23"/>
  <c r="AV15" i="23"/>
  <c r="AW15" i="23"/>
  <c r="C16" i="23"/>
  <c r="D16" i="23"/>
  <c r="E16" i="23"/>
  <c r="F16" i="23"/>
  <c r="G16" i="23"/>
  <c r="H16" i="23"/>
  <c r="I16" i="23"/>
  <c r="J16" i="23"/>
  <c r="K16" i="23"/>
  <c r="L16" i="23"/>
  <c r="M16" i="23"/>
  <c r="N16" i="23"/>
  <c r="O16" i="23"/>
  <c r="P16" i="23"/>
  <c r="Q16" i="23"/>
  <c r="R16" i="23"/>
  <c r="S16" i="23"/>
  <c r="T16" i="23"/>
  <c r="U16" i="23"/>
  <c r="V16" i="23"/>
  <c r="W16" i="23"/>
  <c r="X16" i="23"/>
  <c r="Z16" i="23" s="1"/>
  <c r="Y16" i="23"/>
  <c r="AA16" i="23"/>
  <c r="AB16" i="23"/>
  <c r="AC16" i="23"/>
  <c r="AD16" i="23"/>
  <c r="AE16" i="23"/>
  <c r="AF16" i="23"/>
  <c r="AG16" i="23"/>
  <c r="AH16" i="23"/>
  <c r="AI16" i="23"/>
  <c r="AJ16" i="23"/>
  <c r="AK16" i="23"/>
  <c r="AL16" i="23"/>
  <c r="AM16" i="23"/>
  <c r="AN16" i="23"/>
  <c r="AQ16" i="23"/>
  <c r="AT16" i="23"/>
  <c r="AV16" i="23"/>
  <c r="AW16" i="23"/>
  <c r="C17" i="23"/>
  <c r="D17" i="23"/>
  <c r="E17" i="23"/>
  <c r="F17" i="23"/>
  <c r="G17" i="23"/>
  <c r="H17" i="23"/>
  <c r="I17" i="23"/>
  <c r="J17" i="23"/>
  <c r="K17" i="23"/>
  <c r="L17" i="23"/>
  <c r="M17" i="23"/>
  <c r="N17" i="23"/>
  <c r="O17" i="23"/>
  <c r="P17" i="23"/>
  <c r="Q17" i="23"/>
  <c r="R17" i="23"/>
  <c r="S17" i="23"/>
  <c r="T17" i="23"/>
  <c r="U17" i="23"/>
  <c r="V17" i="23"/>
  <c r="W17" i="23"/>
  <c r="X17" i="23"/>
  <c r="Y17" i="23"/>
  <c r="AA17" i="23"/>
  <c r="AB17" i="23"/>
  <c r="AC17" i="23"/>
  <c r="AD17" i="23"/>
  <c r="AE17" i="23"/>
  <c r="AF17" i="23"/>
  <c r="AG17" i="23"/>
  <c r="AH17" i="23"/>
  <c r="AI17" i="23"/>
  <c r="AJ17" i="23"/>
  <c r="AK17" i="23"/>
  <c r="AL17" i="23"/>
  <c r="AM17" i="23"/>
  <c r="AN17" i="23"/>
  <c r="AQ17" i="23"/>
  <c r="AT17" i="23"/>
  <c r="AV17" i="23"/>
  <c r="AW17" i="23"/>
  <c r="C18" i="23"/>
  <c r="D18" i="23"/>
  <c r="E18" i="23"/>
  <c r="F18" i="23"/>
  <c r="G18" i="23"/>
  <c r="H18" i="23"/>
  <c r="I18" i="23"/>
  <c r="J18" i="23"/>
  <c r="K18" i="23"/>
  <c r="L18" i="23"/>
  <c r="M18" i="23"/>
  <c r="N18" i="23"/>
  <c r="O18" i="23"/>
  <c r="P18" i="23"/>
  <c r="Q18" i="23"/>
  <c r="R18" i="23"/>
  <c r="S18" i="23"/>
  <c r="T18" i="23"/>
  <c r="U18" i="23"/>
  <c r="V18" i="23"/>
  <c r="W18" i="23"/>
  <c r="X18" i="23"/>
  <c r="Y18" i="23"/>
  <c r="AA18" i="23"/>
  <c r="AB18" i="23"/>
  <c r="AC18" i="23"/>
  <c r="AD18" i="23"/>
  <c r="AE18" i="23"/>
  <c r="AF18" i="23"/>
  <c r="AG18" i="23"/>
  <c r="AH18" i="23"/>
  <c r="AI18" i="23"/>
  <c r="AJ18" i="23"/>
  <c r="AK18" i="23"/>
  <c r="AL18" i="23"/>
  <c r="AM18" i="23"/>
  <c r="AN18" i="23"/>
  <c r="AQ18" i="23"/>
  <c r="AT18" i="23"/>
  <c r="AV18" i="23"/>
  <c r="AW18" i="23"/>
  <c r="C19" i="23"/>
  <c r="D19" i="23"/>
  <c r="E19" i="23"/>
  <c r="F19" i="23"/>
  <c r="G19" i="23"/>
  <c r="H19" i="23"/>
  <c r="I19" i="23"/>
  <c r="J19" i="23"/>
  <c r="K19" i="23"/>
  <c r="L19" i="23"/>
  <c r="M19" i="23"/>
  <c r="N19" i="23"/>
  <c r="O19" i="23"/>
  <c r="P19" i="23"/>
  <c r="Q19" i="23"/>
  <c r="R19" i="23"/>
  <c r="S19" i="23"/>
  <c r="T19" i="23"/>
  <c r="U19" i="23"/>
  <c r="V19" i="23"/>
  <c r="W19" i="23"/>
  <c r="X19" i="23"/>
  <c r="Z19" i="23" s="1"/>
  <c r="Y19" i="23"/>
  <c r="AA19" i="23"/>
  <c r="AB19" i="23"/>
  <c r="AC19" i="23"/>
  <c r="AD19" i="23"/>
  <c r="AE19" i="23"/>
  <c r="AF19" i="23"/>
  <c r="AG19" i="23"/>
  <c r="AH19" i="23"/>
  <c r="AI19" i="23"/>
  <c r="AJ19" i="23"/>
  <c r="AK19" i="23"/>
  <c r="AL19" i="23"/>
  <c r="AM19" i="23"/>
  <c r="AN19" i="23"/>
  <c r="AQ19" i="23"/>
  <c r="AT19" i="23"/>
  <c r="AV19" i="23"/>
  <c r="AW19" i="23"/>
  <c r="C20" i="23"/>
  <c r="D20" i="23"/>
  <c r="E20" i="23"/>
  <c r="F20" i="23"/>
  <c r="G20" i="23"/>
  <c r="H20" i="23"/>
  <c r="I20" i="23"/>
  <c r="J20" i="23"/>
  <c r="K20" i="23"/>
  <c r="L20" i="23"/>
  <c r="M20" i="23"/>
  <c r="N20" i="23"/>
  <c r="O20" i="23"/>
  <c r="P20" i="23"/>
  <c r="Q20" i="23"/>
  <c r="R20" i="23"/>
  <c r="S20" i="23"/>
  <c r="T20" i="23"/>
  <c r="U20" i="23"/>
  <c r="V20" i="23"/>
  <c r="W20" i="23"/>
  <c r="X20" i="23"/>
  <c r="Y20" i="23"/>
  <c r="AA20" i="23"/>
  <c r="AB20" i="23"/>
  <c r="AC20" i="23"/>
  <c r="AD20" i="23"/>
  <c r="AE20" i="23"/>
  <c r="AF20" i="23"/>
  <c r="AG20" i="23"/>
  <c r="AH20" i="23"/>
  <c r="AI20" i="23"/>
  <c r="AJ20" i="23"/>
  <c r="AK20" i="23"/>
  <c r="AL20" i="23"/>
  <c r="AM20" i="23"/>
  <c r="AN20" i="23"/>
  <c r="AQ20" i="23"/>
  <c r="AT20" i="23"/>
  <c r="AV20" i="23"/>
  <c r="AW20" i="23"/>
  <c r="C21" i="23"/>
  <c r="D21" i="23"/>
  <c r="E21" i="23"/>
  <c r="F21" i="23"/>
  <c r="G21" i="23"/>
  <c r="H21" i="23"/>
  <c r="I21" i="23"/>
  <c r="J21" i="23"/>
  <c r="K21" i="23"/>
  <c r="L21" i="23"/>
  <c r="M21" i="23"/>
  <c r="N21" i="23"/>
  <c r="O21" i="23"/>
  <c r="P21" i="23"/>
  <c r="Q21" i="23"/>
  <c r="R21" i="23"/>
  <c r="S21" i="23"/>
  <c r="T21" i="23"/>
  <c r="U21" i="23"/>
  <c r="V21" i="23"/>
  <c r="W21" i="23"/>
  <c r="X21" i="23"/>
  <c r="Y21" i="23"/>
  <c r="AA21" i="23"/>
  <c r="AB21" i="23"/>
  <c r="AC21" i="23"/>
  <c r="AD21" i="23"/>
  <c r="AE21" i="23"/>
  <c r="AF21" i="23"/>
  <c r="AG21" i="23"/>
  <c r="AH21" i="23"/>
  <c r="AI21" i="23"/>
  <c r="AJ21" i="23"/>
  <c r="AK21" i="23"/>
  <c r="AL21" i="23"/>
  <c r="AM21" i="23"/>
  <c r="AN21" i="23"/>
  <c r="AQ21" i="23"/>
  <c r="AT21" i="23"/>
  <c r="AV21" i="23"/>
  <c r="AW21" i="23"/>
  <c r="C22" i="23"/>
  <c r="D22" i="23"/>
  <c r="E22" i="23"/>
  <c r="F22" i="23"/>
  <c r="G22" i="23"/>
  <c r="H22" i="23"/>
  <c r="I22" i="23"/>
  <c r="J22" i="23"/>
  <c r="K22" i="23"/>
  <c r="L22" i="23"/>
  <c r="M22" i="23"/>
  <c r="N22" i="23"/>
  <c r="O22" i="23"/>
  <c r="P22" i="23"/>
  <c r="Q22" i="23"/>
  <c r="R22" i="23"/>
  <c r="S22" i="23"/>
  <c r="T22" i="23"/>
  <c r="U22" i="23"/>
  <c r="V22" i="23"/>
  <c r="W22" i="23"/>
  <c r="X22" i="23"/>
  <c r="Y22" i="23"/>
  <c r="AA22" i="23"/>
  <c r="AB22" i="23"/>
  <c r="AC22" i="23"/>
  <c r="AD22" i="23"/>
  <c r="AE22" i="23"/>
  <c r="AF22" i="23"/>
  <c r="AG22" i="23"/>
  <c r="AH22" i="23"/>
  <c r="AI22" i="23"/>
  <c r="AJ22" i="23"/>
  <c r="AK22" i="23"/>
  <c r="AL22" i="23"/>
  <c r="AM22" i="23"/>
  <c r="AN22" i="23"/>
  <c r="AQ22" i="23"/>
  <c r="AT22" i="23"/>
  <c r="AV22" i="23"/>
  <c r="AW22" i="23"/>
  <c r="C23" i="23"/>
  <c r="D23" i="23"/>
  <c r="E23" i="23"/>
  <c r="F23" i="23"/>
  <c r="G23" i="23"/>
  <c r="H23" i="23"/>
  <c r="I23" i="23"/>
  <c r="J23" i="23"/>
  <c r="K23" i="23"/>
  <c r="L23" i="23"/>
  <c r="M23" i="23"/>
  <c r="N23" i="23"/>
  <c r="O23" i="23"/>
  <c r="P23" i="23"/>
  <c r="Q23" i="23"/>
  <c r="R23" i="23"/>
  <c r="S23" i="23"/>
  <c r="T23" i="23"/>
  <c r="U23" i="23"/>
  <c r="V23" i="23"/>
  <c r="W23" i="23"/>
  <c r="X23" i="23"/>
  <c r="Z23" i="23" s="1"/>
  <c r="Y23" i="23"/>
  <c r="AA23" i="23"/>
  <c r="AB23" i="23"/>
  <c r="AC23" i="23"/>
  <c r="AD23" i="23"/>
  <c r="AE23" i="23"/>
  <c r="AF23" i="23"/>
  <c r="AG23" i="23"/>
  <c r="AH23" i="23"/>
  <c r="AI23" i="23"/>
  <c r="AJ23" i="23"/>
  <c r="AK23" i="23"/>
  <c r="AL23" i="23"/>
  <c r="AM23" i="23"/>
  <c r="AN23" i="23"/>
  <c r="AQ23" i="23"/>
  <c r="AT23" i="23"/>
  <c r="AV23" i="23"/>
  <c r="AW23" i="23"/>
  <c r="AW2" i="23"/>
  <c r="AO14" i="23" l="1"/>
  <c r="Z7" i="23"/>
  <c r="AP7" i="23" s="1"/>
  <c r="Z21" i="23"/>
  <c r="Z17" i="23"/>
  <c r="AO16" i="23"/>
  <c r="AR16" i="23" s="1"/>
  <c r="Z15" i="23"/>
  <c r="AP15" i="23" s="1"/>
  <c r="AO13" i="23"/>
  <c r="Z11" i="23"/>
  <c r="AP11" i="23" s="1"/>
  <c r="AO10" i="23"/>
  <c r="AR10" i="23" s="1"/>
  <c r="Z4" i="23"/>
  <c r="AO6" i="23"/>
  <c r="AR6" i="23" s="1"/>
  <c r="AO5" i="23"/>
  <c r="Z3" i="23"/>
  <c r="AP3" i="23" s="1"/>
  <c r="Z20" i="23"/>
  <c r="AP20" i="23" s="1"/>
  <c r="AO19" i="23"/>
  <c r="Z13" i="23"/>
  <c r="Z9" i="23"/>
  <c r="AO8" i="23"/>
  <c r="AR8" i="23" s="1"/>
  <c r="Z6" i="23"/>
  <c r="AP23" i="23"/>
  <c r="AO22" i="23"/>
  <c r="AR22" i="23" s="1"/>
  <c r="AO21" i="23"/>
  <c r="AR21" i="23" s="1"/>
  <c r="AP19" i="23"/>
  <c r="AO18" i="23"/>
  <c r="AR18" i="23" s="1"/>
  <c r="AO11" i="23"/>
  <c r="AR11" i="23" s="1"/>
  <c r="AO17" i="23"/>
  <c r="AO15" i="23"/>
  <c r="AO12" i="23"/>
  <c r="AR12" i="23" s="1"/>
  <c r="AO7" i="23"/>
  <c r="AR7" i="23" s="1"/>
  <c r="AO4" i="23"/>
  <c r="AR4" i="23" s="1"/>
  <c r="AO23" i="23"/>
  <c r="AO20" i="23"/>
  <c r="AR20" i="23" s="1"/>
  <c r="AO9" i="23"/>
  <c r="AR9" i="23" s="1"/>
  <c r="AR17" i="23"/>
  <c r="AR13" i="23"/>
  <c r="AR5" i="23"/>
  <c r="Z22" i="23"/>
  <c r="Z18" i="23"/>
  <c r="AP16" i="23"/>
  <c r="AS16" i="23" s="1"/>
  <c r="AU16" i="23" s="1"/>
  <c r="AR14" i="23"/>
  <c r="Z14" i="23"/>
  <c r="AP14" i="23" s="1"/>
  <c r="AP12" i="23"/>
  <c r="Z10" i="23"/>
  <c r="AP10" i="23" s="1"/>
  <c r="AP8" i="23"/>
  <c r="AP4" i="23"/>
  <c r="AR19" i="23"/>
  <c r="AS19" i="23" s="1"/>
  <c r="AU19" i="23" s="1"/>
  <c r="AR15" i="23"/>
  <c r="AS15" i="23" s="1"/>
  <c r="AU15" i="23" s="1"/>
  <c r="AR3" i="23"/>
  <c r="AP21" i="23"/>
  <c r="AP17" i="23"/>
  <c r="AP13" i="23"/>
  <c r="AS13" i="23" s="1"/>
  <c r="AU13" i="23" s="1"/>
  <c r="AP9" i="23"/>
  <c r="AP5" i="23"/>
  <c r="AR23" i="23"/>
  <c r="AP22" i="23"/>
  <c r="AP18" i="23"/>
  <c r="AP6" i="23"/>
  <c r="AY1" i="5"/>
  <c r="AX1" i="5"/>
  <c r="AS23" i="23" l="1"/>
  <c r="AU23" i="23" s="1"/>
  <c r="AS7" i="23"/>
  <c r="AU7" i="23" s="1"/>
  <c r="AS6" i="23"/>
  <c r="AU6" i="23" s="1"/>
  <c r="AS17" i="23"/>
  <c r="AU17" i="23" s="1"/>
  <c r="AS21" i="23"/>
  <c r="AU21" i="23" s="1"/>
  <c r="AS20" i="23"/>
  <c r="AU20" i="23" s="1"/>
  <c r="AS11" i="23"/>
  <c r="AU11" i="23" s="1"/>
  <c r="AS12" i="23"/>
  <c r="AU12" i="23" s="1"/>
  <c r="AS14" i="23"/>
  <c r="AU14" i="23" s="1"/>
  <c r="AS10" i="23"/>
  <c r="AU10" i="23" s="1"/>
  <c r="AS3" i="23"/>
  <c r="AU3" i="23" s="1"/>
  <c r="AS18" i="23"/>
  <c r="AU18" i="23" s="1"/>
  <c r="AS22" i="23"/>
  <c r="AU22" i="23" s="1"/>
  <c r="AS5" i="23"/>
  <c r="AU5" i="23" s="1"/>
  <c r="AS8" i="23"/>
  <c r="AU8" i="23" s="1"/>
  <c r="AS9" i="23"/>
  <c r="AU9" i="23" s="1"/>
  <c r="AS4" i="23"/>
  <c r="AU4" i="23" s="1"/>
  <c r="AK6" i="5"/>
  <c r="AJ6" i="5"/>
  <c r="BK8" i="5"/>
  <c r="AW1" i="5"/>
  <c r="AV1" i="5"/>
  <c r="AU1" i="5"/>
  <c r="AT1" i="5"/>
  <c r="AS1" i="5"/>
  <c r="AR1" i="5"/>
  <c r="E34" i="29" l="1"/>
  <c r="AQ8" i="5" s="1"/>
  <c r="AC2" i="23" s="1"/>
  <c r="E35" i="29"/>
  <c r="AR8" i="5" s="1"/>
  <c r="AD2" i="23" s="1"/>
  <c r="E36" i="29"/>
  <c r="AS8" i="5" s="1"/>
  <c r="AE2" i="23" s="1"/>
  <c r="E37" i="29"/>
  <c r="AT8" i="5" s="1"/>
  <c r="AF2" i="23" s="1"/>
  <c r="E38" i="29"/>
  <c r="AU8" i="5" s="1"/>
  <c r="E39" i="29"/>
  <c r="AV8" i="5" s="1"/>
  <c r="E40" i="29"/>
  <c r="AW8" i="5" s="1"/>
  <c r="A38" i="29"/>
  <c r="A39" i="29"/>
  <c r="A40" i="29"/>
  <c r="AQ1" i="5"/>
  <c r="AP1" i="5"/>
  <c r="AW6" i="5" l="1"/>
  <c r="AI2" i="23"/>
  <c r="AV6" i="5"/>
  <c r="AH2" i="23"/>
  <c r="AU6" i="5"/>
  <c r="AG2" i="23"/>
  <c r="AY8" i="5"/>
  <c r="AK2" i="23" s="1"/>
  <c r="AX8" i="5"/>
  <c r="AJ2" i="23" s="1"/>
  <c r="S1" i="5"/>
  <c r="R1" i="5"/>
  <c r="Q1" i="5"/>
  <c r="E28" i="29"/>
  <c r="E29" i="29"/>
  <c r="E30" i="29"/>
  <c r="E31" i="29"/>
  <c r="E32" i="29"/>
  <c r="E33" i="29"/>
  <c r="A28" i="29"/>
  <c r="A29" i="29"/>
  <c r="A30" i="29"/>
  <c r="A31" i="29"/>
  <c r="A32" i="29"/>
  <c r="A33" i="29"/>
  <c r="A34" i="29"/>
  <c r="A35" i="29"/>
  <c r="A36" i="29"/>
  <c r="A37" i="29"/>
  <c r="K8" i="5"/>
  <c r="J2" i="23" s="1"/>
  <c r="S8" i="5"/>
  <c r="S6" i="5" s="1"/>
  <c r="R8" i="5"/>
  <c r="R6" i="5" s="1"/>
  <c r="Q8" i="5"/>
  <c r="Q6" i="5" s="1"/>
  <c r="P8" i="5"/>
  <c r="O8" i="5"/>
  <c r="N8" i="5"/>
  <c r="U1" i="5"/>
  <c r="T1" i="5"/>
  <c r="P1" i="5"/>
  <c r="O1" i="5"/>
  <c r="N1" i="5"/>
  <c r="K1" i="5"/>
  <c r="J1" i="5"/>
  <c r="AO1" i="5"/>
  <c r="AN1" i="5"/>
  <c r="AM1" i="5"/>
  <c r="AL1" i="5"/>
  <c r="A25" i="29"/>
  <c r="A26" i="29"/>
  <c r="A27" i="29"/>
  <c r="E25" i="29"/>
  <c r="AM8" i="5" s="1"/>
  <c r="E26" i="29"/>
  <c r="E27" i="29"/>
  <c r="E21" i="29"/>
  <c r="E22" i="29"/>
  <c r="E23" i="29"/>
  <c r="E24" i="29"/>
  <c r="A24" i="29"/>
  <c r="AK1" i="5"/>
  <c r="AJ1" i="5"/>
  <c r="AI1" i="5"/>
  <c r="AH1" i="5"/>
  <c r="A22" i="29"/>
  <c r="A23" i="29"/>
  <c r="M1" i="5"/>
  <c r="L1" i="5"/>
  <c r="U8" i="5" l="1"/>
  <c r="L2" i="23" s="1"/>
  <c r="T8" i="5"/>
  <c r="K2" i="23" s="1"/>
  <c r="AO8" i="5"/>
  <c r="AN8" i="5"/>
  <c r="E19" i="29"/>
  <c r="L8" i="5" s="1"/>
  <c r="X2" i="23" s="1"/>
  <c r="E20" i="29"/>
  <c r="M8" i="5" s="1"/>
  <c r="Y2" i="23" s="1"/>
  <c r="A19" i="29"/>
  <c r="A20" i="29"/>
  <c r="A21" i="29"/>
  <c r="AB1" i="5"/>
  <c r="AG1" i="5" l="1"/>
  <c r="AF1" i="5"/>
  <c r="AE1" i="5"/>
  <c r="AD1" i="5"/>
  <c r="AC1" i="5"/>
  <c r="AA1" i="5"/>
  <c r="Z1" i="5"/>
  <c r="Y1" i="5"/>
  <c r="X1" i="5"/>
  <c r="W1" i="5"/>
  <c r="V1" i="5"/>
  <c r="E9" i="29"/>
  <c r="A9" i="29"/>
  <c r="W6" i="17"/>
  <c r="X6" i="17"/>
  <c r="Y6" i="17"/>
  <c r="E16" i="29"/>
  <c r="E17" i="29"/>
  <c r="E18" i="29"/>
  <c r="A16" i="29"/>
  <c r="A17" i="29"/>
  <c r="A18" i="29"/>
  <c r="E7" i="29"/>
  <c r="E8" i="29"/>
  <c r="E10" i="29"/>
  <c r="E11" i="29"/>
  <c r="E12" i="29"/>
  <c r="E13" i="29"/>
  <c r="E14" i="29"/>
  <c r="E15" i="29"/>
  <c r="E6" i="29"/>
  <c r="A7" i="29" l="1"/>
  <c r="A8" i="29"/>
  <c r="A10" i="29"/>
  <c r="A11" i="29"/>
  <c r="A12" i="29"/>
  <c r="A13" i="29"/>
  <c r="A14" i="29"/>
  <c r="A15" i="29"/>
  <c r="A6" i="29"/>
  <c r="D8" i="5" l="1"/>
  <c r="D2" i="23" s="1"/>
  <c r="C8" i="5"/>
  <c r="C2" i="23" s="1"/>
  <c r="A8" i="5"/>
  <c r="A2" i="23" s="1"/>
  <c r="H8" i="5" l="1"/>
  <c r="H6" i="5" s="1"/>
  <c r="P6" i="17" l="1"/>
  <c r="O6" i="17"/>
  <c r="AN6" i="17" l="1"/>
  <c r="A10" i="17" l="1"/>
  <c r="AC10" i="17"/>
  <c r="AQ10" i="17"/>
  <c r="BC10" i="17"/>
  <c r="BW10" i="17"/>
  <c r="CE10" i="17"/>
  <c r="A11" i="17"/>
  <c r="AC11" i="17"/>
  <c r="AQ11" i="17"/>
  <c r="BC11" i="17"/>
  <c r="BW11" i="17"/>
  <c r="CE11" i="17"/>
  <c r="A12" i="17"/>
  <c r="AC12" i="17"/>
  <c r="AQ12" i="17"/>
  <c r="BC12" i="17"/>
  <c r="BW12" i="17"/>
  <c r="CE12" i="17"/>
  <c r="A13" i="17"/>
  <c r="AC13" i="17"/>
  <c r="AQ13" i="17"/>
  <c r="BC13" i="17"/>
  <c r="BW13" i="17"/>
  <c r="CE13" i="17"/>
  <c r="A14" i="17"/>
  <c r="AC14" i="17"/>
  <c r="AQ14" i="17"/>
  <c r="BC14" i="17"/>
  <c r="BW14" i="17"/>
  <c r="CE14" i="17"/>
  <c r="A15" i="17"/>
  <c r="AC15" i="17"/>
  <c r="AQ15" i="17"/>
  <c r="BC15" i="17"/>
  <c r="BW15" i="17"/>
  <c r="CE15" i="17"/>
  <c r="A16" i="17"/>
  <c r="AC16" i="17"/>
  <c r="AQ16" i="17"/>
  <c r="BC16" i="17"/>
  <c r="BW16" i="17"/>
  <c r="CE16" i="17"/>
  <c r="A17" i="17"/>
  <c r="AC17" i="17"/>
  <c r="AQ17" i="17"/>
  <c r="BC17" i="17"/>
  <c r="BW17" i="17"/>
  <c r="CE17" i="17"/>
  <c r="A18" i="17"/>
  <c r="AC18" i="17"/>
  <c r="AQ18" i="17"/>
  <c r="BC18" i="17"/>
  <c r="BW18" i="17"/>
  <c r="CE18" i="17"/>
  <c r="A19" i="17"/>
  <c r="AC19" i="17"/>
  <c r="AQ19" i="17"/>
  <c r="BC19" i="17"/>
  <c r="BW19" i="17"/>
  <c r="CE19" i="17"/>
  <c r="A20" i="17"/>
  <c r="AC20" i="17"/>
  <c r="AQ20" i="17"/>
  <c r="BC20" i="17"/>
  <c r="BW20" i="17"/>
  <c r="CE20" i="17"/>
  <c r="A1" i="5"/>
  <c r="CE9" i="17"/>
  <c r="CE8" i="17"/>
  <c r="CE7" i="17"/>
  <c r="CE6" i="17"/>
  <c r="E9" i="28"/>
  <c r="D9" i="28"/>
  <c r="C9" i="28"/>
  <c r="A9" i="28"/>
  <c r="E8" i="28"/>
  <c r="D8" i="28"/>
  <c r="C8" i="28"/>
  <c r="A8" i="28"/>
  <c r="E7" i="28"/>
  <c r="D7" i="28"/>
  <c r="C7" i="28"/>
  <c r="A7" i="28"/>
  <c r="E6" i="28"/>
  <c r="D6" i="28"/>
  <c r="C6" i="28"/>
  <c r="A6" i="28"/>
  <c r="E5" i="28"/>
  <c r="D5" i="28"/>
  <c r="C5" i="28"/>
  <c r="A5" i="28"/>
  <c r="A2" i="28"/>
  <c r="C14" i="20"/>
  <c r="D14" i="20"/>
  <c r="E14" i="20"/>
  <c r="F14" i="20"/>
  <c r="C15" i="20"/>
  <c r="D15" i="20"/>
  <c r="E15" i="20"/>
  <c r="F15" i="20"/>
  <c r="C16" i="20"/>
  <c r="D16" i="20"/>
  <c r="E16" i="20"/>
  <c r="F16" i="20"/>
  <c r="C17" i="20"/>
  <c r="D17" i="20"/>
  <c r="E17" i="20"/>
  <c r="F17" i="20"/>
  <c r="C18" i="20"/>
  <c r="D18" i="20"/>
  <c r="E18" i="20"/>
  <c r="F18" i="20"/>
  <c r="C19" i="20"/>
  <c r="D19" i="20"/>
  <c r="E19" i="20"/>
  <c r="F19" i="20"/>
  <c r="C20" i="20"/>
  <c r="D20" i="20"/>
  <c r="E20" i="20"/>
  <c r="F20" i="20"/>
  <c r="C21" i="20"/>
  <c r="D21" i="20"/>
  <c r="E21" i="20"/>
  <c r="F21" i="20"/>
  <c r="C22" i="20"/>
  <c r="D22" i="20"/>
  <c r="E22" i="20"/>
  <c r="F22" i="20"/>
  <c r="C23" i="20"/>
  <c r="D23" i="20"/>
  <c r="E23" i="20"/>
  <c r="F23" i="20"/>
  <c r="C24" i="20"/>
  <c r="D24" i="20"/>
  <c r="E24" i="20"/>
  <c r="F24" i="20"/>
  <c r="C25" i="20"/>
  <c r="D25" i="20"/>
  <c r="E25" i="20"/>
  <c r="F25" i="20"/>
  <c r="C26" i="20"/>
  <c r="D26" i="20"/>
  <c r="E26" i="20"/>
  <c r="F26" i="20"/>
  <c r="C27" i="20"/>
  <c r="D27" i="20"/>
  <c r="E27" i="20"/>
  <c r="F27" i="20"/>
  <c r="C28" i="20"/>
  <c r="D28" i="20"/>
  <c r="E28" i="20"/>
  <c r="F28" i="20"/>
  <c r="C29" i="20"/>
  <c r="D29" i="20"/>
  <c r="E29" i="20"/>
  <c r="F29" i="20"/>
  <c r="C30" i="20"/>
  <c r="D30" i="20"/>
  <c r="E30" i="20"/>
  <c r="F30" i="20"/>
  <c r="C31" i="20"/>
  <c r="D31" i="20"/>
  <c r="E31" i="20"/>
  <c r="F31" i="20"/>
  <c r="C32" i="20"/>
  <c r="D32" i="20"/>
  <c r="E32" i="20"/>
  <c r="F32" i="20"/>
  <c r="E13" i="20"/>
  <c r="D13" i="20"/>
  <c r="C13" i="20"/>
  <c r="G29" i="20"/>
  <c r="G30" i="20"/>
  <c r="G31" i="20"/>
  <c r="I8" i="5"/>
  <c r="E2" i="23" s="1"/>
  <c r="G8" i="5"/>
  <c r="H2" i="23" s="1"/>
  <c r="F8" i="5"/>
  <c r="G2" i="23" s="1"/>
  <c r="E8" i="5"/>
  <c r="F2" i="23" s="1"/>
  <c r="V6" i="17"/>
  <c r="U6" i="17"/>
  <c r="T6" i="17"/>
  <c r="S6" i="17"/>
  <c r="R6" i="17"/>
  <c r="Q6" i="17"/>
  <c r="N6" i="17"/>
  <c r="J8" i="5" l="1"/>
  <c r="I2" i="23" s="1"/>
  <c r="E10" i="28"/>
  <c r="E16" i="30" s="1"/>
  <c r="BC9" i="17"/>
  <c r="BC8" i="17"/>
  <c r="BC7" i="17"/>
  <c r="BC6" i="17"/>
  <c r="AQ9" i="17"/>
  <c r="AQ8" i="17"/>
  <c r="AQ7" i="17"/>
  <c r="AQ6" i="17"/>
  <c r="AC7" i="17"/>
  <c r="AC8" i="17"/>
  <c r="AC9" i="17"/>
  <c r="AC6" i="17"/>
  <c r="A7" i="17"/>
  <c r="A8" i="17"/>
  <c r="A9" i="17"/>
  <c r="A6" i="17"/>
  <c r="BW7" i="17"/>
  <c r="BW8" i="17"/>
  <c r="BW9" i="17"/>
  <c r="BW6" i="17"/>
  <c r="BP3" i="17"/>
  <c r="BO3" i="17"/>
  <c r="BN3" i="17"/>
  <c r="BM3" i="17"/>
  <c r="BH3" i="17"/>
  <c r="BG3" i="17"/>
  <c r="BF3" i="17"/>
  <c r="AC8" i="5" l="1"/>
  <c r="S2" i="23" s="1"/>
  <c r="Y8" i="5"/>
  <c r="O2" i="23" s="1"/>
  <c r="X8" i="5"/>
  <c r="N2" i="23" s="1"/>
  <c r="V8" i="5"/>
  <c r="AB8" i="5"/>
  <c r="R2" i="23" s="1"/>
  <c r="Z8" i="5"/>
  <c r="P2" i="23" s="1"/>
  <c r="AE8" i="5"/>
  <c r="U2" i="23" s="1"/>
  <c r="AA8" i="5"/>
  <c r="Q2" i="23" s="1"/>
  <c r="W8" i="5"/>
  <c r="AD8" i="5"/>
  <c r="T2" i="23" s="1"/>
  <c r="BR8" i="5"/>
  <c r="AV2" i="23"/>
  <c r="AZ8" i="5"/>
  <c r="M2" i="23" l="1"/>
  <c r="BO8" i="5"/>
  <c r="BJ8" i="5"/>
  <c r="AB6" i="5"/>
  <c r="AE6" i="5"/>
  <c r="AC6" i="5"/>
  <c r="AA6" i="5"/>
  <c r="AF8" i="5"/>
  <c r="V2" i="23" s="1"/>
  <c r="W6" i="5"/>
  <c r="AG8" i="5"/>
  <c r="W2" i="23" s="1"/>
  <c r="AD6" i="5"/>
  <c r="BF8" i="5"/>
  <c r="AN2" i="23" s="1"/>
  <c r="BD8" i="5"/>
  <c r="AL2" i="23" s="1"/>
  <c r="BB8" i="5"/>
  <c r="BE8" i="5"/>
  <c r="AM2" i="23" s="1"/>
  <c r="BC8" i="5"/>
  <c r="BA8" i="5"/>
  <c r="AG6" i="5" l="1"/>
  <c r="AY6" i="5" l="1"/>
  <c r="U6" i="5" l="1"/>
  <c r="BP6" i="5"/>
  <c r="BK6" i="5"/>
  <c r="AO6" i="5"/>
  <c r="AN6" i="5"/>
  <c r="AM6" i="5"/>
  <c r="AI6" i="5"/>
  <c r="AH6" i="5"/>
  <c r="K6" i="5"/>
  <c r="G6" i="5"/>
  <c r="F6" i="5"/>
  <c r="I6" i="5"/>
  <c r="E6" i="5"/>
  <c r="G1" i="5" l="1"/>
  <c r="AZ6" i="5" l="1"/>
  <c r="AR6" i="5" l="1"/>
  <c r="AQ6" i="5"/>
  <c r="L6" i="5" l="1"/>
  <c r="M6" i="5"/>
  <c r="E38" i="20" l="1"/>
  <c r="O6" i="5" l="1"/>
  <c r="AL8" i="5" l="1"/>
  <c r="AA2" i="23" s="1"/>
  <c r="AP8" i="5"/>
  <c r="AB2" i="23" s="1"/>
  <c r="AT2" i="23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32" i="20"/>
  <c r="G13" i="20"/>
  <c r="A36" i="20"/>
  <c r="A10" i="20"/>
  <c r="BC1" i="5"/>
  <c r="BB1" i="5"/>
  <c r="BA1" i="5"/>
  <c r="AS6" i="5" l="1"/>
  <c r="AP6" i="5"/>
  <c r="AL6" i="5"/>
  <c r="AT6" i="5"/>
  <c r="P6" i="5"/>
  <c r="N6" i="5"/>
  <c r="Z2" i="23"/>
  <c r="AP2" i="23" s="1"/>
  <c r="BD6" i="5" l="1"/>
  <c r="BA6" i="5"/>
  <c r="AX6" i="5"/>
  <c r="BE6" i="5"/>
  <c r="BF6" i="5"/>
  <c r="BC6" i="5"/>
  <c r="BB6" i="5"/>
  <c r="J6" i="5"/>
  <c r="BG8" i="5"/>
  <c r="BH8" i="5"/>
  <c r="BH6" i="5" l="1"/>
  <c r="BG6" i="5"/>
  <c r="Z6" i="5"/>
  <c r="X6" i="5"/>
  <c r="Y6" i="5"/>
  <c r="BO6" i="5"/>
  <c r="V6" i="5"/>
  <c r="AO2" i="23"/>
  <c r="BI8" i="5"/>
  <c r="BI6" i="5" l="1"/>
  <c r="AF6" i="5"/>
  <c r="BL8" i="5"/>
  <c r="BM8" i="5"/>
  <c r="AQ2" i="23" l="1"/>
  <c r="AR2" i="23" s="1"/>
  <c r="BJ6" i="5"/>
  <c r="BL6" i="5"/>
  <c r="BN8" i="5" l="1"/>
  <c r="BM6" i="5"/>
  <c r="BQ2" i="5" s="1"/>
  <c r="BN6" i="5" l="1"/>
  <c r="BQ8" i="5"/>
  <c r="F13" i="20" l="1"/>
  <c r="F33" i="20" s="1"/>
  <c r="E17" i="30" s="1"/>
  <c r="E18" i="30" s="1"/>
  <c r="BQ6" i="5"/>
  <c r="E20" i="30" s="1"/>
  <c r="A35" i="20"/>
  <c r="E21" i="30" l="1"/>
  <c r="AS2" i="23" l="1"/>
  <c r="AU2" i="23" s="1"/>
  <c r="T6" i="5"/>
  <c r="BQ1" i="5" l="1"/>
  <c r="E23" i="30" l="1"/>
  <c r="E24" i="30" s="1"/>
</calcChain>
</file>

<file path=xl/comments1.xml><?xml version="1.0" encoding="utf-8"?>
<comments xmlns="http://schemas.openxmlformats.org/spreadsheetml/2006/main">
  <authors>
    <author>Tú Đàm</author>
  </authors>
  <commentList>
    <comment ref="N16" authorId="0" shapeId="0">
      <text>
        <r>
          <rPr>
            <b/>
            <sz val="9"/>
            <color indexed="81"/>
            <rFont val="Tahoma"/>
            <family val="2"/>
          </rPr>
          <t>Định dạng Text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</rPr>
          <t>Định dạng Text</t>
        </r>
      </text>
    </comment>
  </commentList>
</comments>
</file>

<file path=xl/sharedStrings.xml><?xml version="1.0" encoding="utf-8"?>
<sst xmlns="http://schemas.openxmlformats.org/spreadsheetml/2006/main" count="995" uniqueCount="378">
  <si>
    <t>Bảo hiểm xã hội công ty</t>
  </si>
  <si>
    <t>Bảo hiểm xã hội người lao động</t>
  </si>
  <si>
    <t>Bảo hiểm y tế công ty</t>
  </si>
  <si>
    <t>Bảo hiểm y tế người lao động</t>
  </si>
  <si>
    <t>Bảo hiểm thất nghiệp công ty</t>
  </si>
  <si>
    <t>Bảo hiểm thất nghiệp người lao động</t>
  </si>
  <si>
    <t>Mã nhân viên</t>
  </si>
  <si>
    <t>Họ tên</t>
  </si>
  <si>
    <t>Lương theo ngày công - Gross</t>
  </si>
  <si>
    <t>Tổng phụ cấp chịu thuế</t>
  </si>
  <si>
    <t>Lương đóng bảo hiểm</t>
  </si>
  <si>
    <t>Tổng bảo hiểm công ty nộp</t>
  </si>
  <si>
    <t>Tổng bảo hiểm người lao động nộp</t>
  </si>
  <si>
    <t>Tổng bảo hiểm Công ty trả BHYT, BHXH, BHTN</t>
  </si>
  <si>
    <t>Ngày bắt đầu</t>
  </si>
  <si>
    <t>Ngày kết thúc</t>
  </si>
  <si>
    <t>Phạt vi phạm nội quy</t>
  </si>
  <si>
    <t>STT</t>
  </si>
  <si>
    <t>Mã Nhân viên</t>
  </si>
  <si>
    <t>Phụ cấp ăn ca</t>
  </si>
  <si>
    <t>Phụ cấp điện thoại</t>
  </si>
  <si>
    <t>Phụ cấp xăng xe</t>
  </si>
  <si>
    <t>Ngày vào công ty</t>
  </si>
  <si>
    <t>Truy lĩnh phụ cấp</t>
  </si>
  <si>
    <t>Truy lĩnh lương</t>
  </si>
  <si>
    <t>OT Không chịu thuế</t>
  </si>
  <si>
    <t>Làm thêm giờ</t>
  </si>
  <si>
    <t>Thưởng</t>
  </si>
  <si>
    <t>Hỗ trợ</t>
  </si>
  <si>
    <t>Tổng thưởng</t>
  </si>
  <si>
    <t>Tổng hỗ trợ</t>
  </si>
  <si>
    <t>Bảo hiểm xã hội</t>
  </si>
  <si>
    <t>Tổng công tính lương</t>
  </si>
  <si>
    <t>Công chuẩn</t>
  </si>
  <si>
    <t>Công Thử việc</t>
  </si>
  <si>
    <t>Công Chính thức</t>
  </si>
  <si>
    <t>Mã NV</t>
  </si>
  <si>
    <t>Họ và tên</t>
  </si>
  <si>
    <t>Nội dung</t>
  </si>
  <si>
    <t>Truy thu lương</t>
  </si>
  <si>
    <t>Truy thu phụ cấp</t>
  </si>
  <si>
    <t>Mức lương BHXH</t>
  </si>
  <si>
    <t>Loại đóng</t>
  </si>
  <si>
    <t>CỘNG HÒA XÃ HỘI CHỦ NGHĨA VIỆT NAM</t>
  </si>
  <si>
    <t>Độc lập - Tự do - Hạnh phúc</t>
  </si>
  <si>
    <t>Fax: 043 933 9519</t>
  </si>
  <si>
    <t>MSNV</t>
  </si>
  <si>
    <t>Số tài khoản</t>
  </si>
  <si>
    <t>Số tiền</t>
  </si>
  <si>
    <t>Ghi chú</t>
  </si>
  <si>
    <t>TỔNG</t>
  </si>
  <si>
    <t>Người lập</t>
  </si>
  <si>
    <t>Chức danh</t>
  </si>
  <si>
    <t>Email</t>
  </si>
  <si>
    <t>TỔNG TRỪ</t>
  </si>
  <si>
    <t>TỔNG BHXH</t>
  </si>
  <si>
    <t>Lương giữ tháng trước</t>
  </si>
  <si>
    <t>Số chuyển khoản</t>
  </si>
  <si>
    <t>Treo lương nghỉ việc</t>
  </si>
  <si>
    <t>Thực nhận</t>
  </si>
  <si>
    <t>Số tiền mặt</t>
  </si>
  <si>
    <t>Số tiền CK</t>
  </si>
  <si>
    <t>Tổng CK trên BL</t>
  </si>
  <si>
    <t>Lương cơ bản - CT</t>
  </si>
  <si>
    <t>Lương cơ bản - TV</t>
  </si>
  <si>
    <t>PC ăn ca</t>
  </si>
  <si>
    <t>PC điện thoại</t>
  </si>
  <si>
    <t>PC xăng xe</t>
  </si>
  <si>
    <t>Nhóm thu nhập</t>
  </si>
  <si>
    <t>Loại thu nhập</t>
  </si>
  <si>
    <t>Lý do kết thúc</t>
  </si>
  <si>
    <t>Mức</t>
  </si>
  <si>
    <t>Trạng thái</t>
  </si>
  <si>
    <t>Lương tháng</t>
  </si>
  <si>
    <t>Ngày chuyển</t>
  </si>
  <si>
    <t>Thực chuyển</t>
  </si>
  <si>
    <t>Chênh lệch Thực chuyển VS BL</t>
  </si>
  <si>
    <t>Check công</t>
  </si>
  <si>
    <t xml:space="preserve"> Giám đốc</t>
  </si>
  <si>
    <t>Tổng phiếu lương</t>
  </si>
  <si>
    <t>Thưởng doanh thu</t>
  </si>
  <si>
    <t>Loại đóng BHXH</t>
  </si>
  <si>
    <t>Truy lĩnh thưởng</t>
  </si>
  <si>
    <t>Truy thu thưởng</t>
  </si>
  <si>
    <t>OT chịu thuế</t>
  </si>
  <si>
    <t>Chuyển khoản/Tiền mặt</t>
  </si>
  <si>
    <t>STK</t>
  </si>
  <si>
    <t>Tổng làm thêm</t>
  </si>
  <si>
    <t>Thu nhập chịu thuế</t>
  </si>
  <si>
    <t>Thu nhập tính thuế</t>
  </si>
  <si>
    <t>Thuế TNCN</t>
  </si>
  <si>
    <t>Thuế</t>
  </si>
  <si>
    <t>Chịu thuế</t>
  </si>
  <si>
    <t>Tổng thu nhập</t>
  </si>
  <si>
    <t>Kiểm tra</t>
  </si>
  <si>
    <t>BẢNG THANH TOÁN LƯƠNG BẰNG TIỀN MẶT</t>
  </si>
  <si>
    <t>HỌ VÀ TÊN</t>
  </si>
  <si>
    <t>ĐƠN VỊ</t>
  </si>
  <si>
    <t>SỐ TIỀN</t>
  </si>
  <si>
    <t>GHI CHÚ</t>
  </si>
  <si>
    <t>Giám đốc</t>
  </si>
  <si>
    <t xml:space="preserve">Họ và tên: </t>
  </si>
  <si>
    <t>Địa chỉ:</t>
  </si>
  <si>
    <t>Điện thoại:</t>
  </si>
  <si>
    <t xml:space="preserve">Tài khoản số: </t>
  </si>
  <si>
    <t>Mở tại:</t>
  </si>
  <si>
    <t>Kính gửi: Ngân hàng</t>
  </si>
  <si>
    <t>Ngày ký HĐLĐ chính thức</t>
  </si>
  <si>
    <t>Số giờ làm thêm quy đổi</t>
  </si>
  <si>
    <t>Tổng lương làm thêm giờ (Chịu thuế)</t>
  </si>
  <si>
    <t>Tổng lương làm thêm giờ (Không chịu thuế)</t>
  </si>
  <si>
    <t>Tổng lương làm thêm giờ</t>
  </si>
  <si>
    <t>Đơn vị</t>
  </si>
  <si>
    <t>0004</t>
  </si>
  <si>
    <t>ON</t>
  </si>
  <si>
    <t>0016</t>
  </si>
  <si>
    <t>0001</t>
  </si>
  <si>
    <t>Nguyễn Thu Thủy</t>
  </si>
  <si>
    <t>0002</t>
  </si>
  <si>
    <t>0003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</si>
  <si>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</si>
  <si>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</si>
  <si>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</si>
  <si>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</si>
  <si>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</si>
  <si>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</si>
  <si>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</si>
  <si>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</si>
  <si>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</si>
  <si>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</si>
  <si>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0017</t>
  </si>
  <si>
    <t>0018</t>
  </si>
  <si>
    <t>0019</t>
  </si>
  <si>
    <t>0020</t>
  </si>
  <si>
    <t>Thành viên Ban Giám đốc</t>
  </si>
  <si>
    <t>00. Ban Giám đốc</t>
  </si>
  <si>
    <t>2 bên đóng</t>
  </si>
  <si>
    <t>Tổng các khoản không chịu thuế</t>
  </si>
  <si>
    <t>0021</t>
  </si>
  <si>
    <t>0022</t>
  </si>
  <si>
    <t>0023</t>
  </si>
  <si>
    <t>Truy lĩnh BHXH</t>
  </si>
  <si>
    <t>Truy thu BHXH</t>
  </si>
  <si>
    <t>Tổng truy lĩnh chịu thuế</t>
  </si>
  <si>
    <t>Tổng truy lĩnh không chịu thuế</t>
  </si>
  <si>
    <t>Tổng truy lĩnh Không chịu thuế</t>
  </si>
  <si>
    <t>Tổng khấu trừ chịu thuế</t>
  </si>
  <si>
    <t>Tổng khấu trừ Không chịu thuế</t>
  </si>
  <si>
    <t>Tổng truy thu chịu thuế</t>
  </si>
  <si>
    <t>Tổng truy không chịu thuế</t>
  </si>
  <si>
    <t>Tổng công đi làm thực tế + nghỉ hưởng lương</t>
  </si>
  <si>
    <t>Tổng công không lương</t>
  </si>
  <si>
    <t>Công ăn ca thực tế</t>
  </si>
  <si>
    <t>Chênh lệch (Số không được âm)</t>
  </si>
  <si>
    <t>Ngày ký hợp đồng chính thức</t>
  </si>
  <si>
    <t>Lương thử việc</t>
  </si>
  <si>
    <t>Điền</t>
  </si>
  <si>
    <t>Công thức</t>
  </si>
  <si>
    <t>- 2 bên đóng
- Cty đóng hết</t>
  </si>
  <si>
    <t>Mức lương đóng BHXH</t>
  </si>
  <si>
    <t>PCTN công việc Kế toán</t>
  </si>
  <si>
    <t>PCTN công việc Nhân sự</t>
  </si>
  <si>
    <t>Thông tin cá nhân</t>
  </si>
  <si>
    <t>Chấm công</t>
  </si>
  <si>
    <t>Lương</t>
  </si>
  <si>
    <t>Các khoản truy lĩnh</t>
  </si>
  <si>
    <t>Các khoản phụ cấp</t>
  </si>
  <si>
    <t>Làm thêm Chịu thuế</t>
  </si>
  <si>
    <t>Làm thêm Không chịu thuế</t>
  </si>
  <si>
    <t>Hình thức chuyển lương</t>
  </si>
  <si>
    <t>Họ và tên (VIẾT HOA KHÔNG DẤU)</t>
  </si>
  <si>
    <t>Email gửi phiếu lương</t>
  </si>
  <si>
    <t>Tổng giảm trừ gia cảnh</t>
  </si>
  <si>
    <t>Trả lương đang giữ</t>
  </si>
  <si>
    <t>Lưu ý: Mỗi nội dung chỉ điều 1 dòng</t>
  </si>
  <si>
    <t>Số thứ tự</t>
  </si>
  <si>
    <t>Phân loại thu nhập theo nhóm</t>
  </si>
  <si>
    <t>Loại thu nhập trong nhóm</t>
  </si>
  <si>
    <t>Trạng thái của quá trình tính lương</t>
  </si>
  <si>
    <t>Kiểm tra trùng quá trình</t>
  </si>
  <si>
    <t>Ngày bắt đầu quá trình</t>
  </si>
  <si>
    <t>Ngày kết thúc quá trình</t>
  </si>
  <si>
    <t>Lý do kết thúc quá trình</t>
  </si>
  <si>
    <t>Kiểm tra chênh lệch</t>
  </si>
  <si>
    <t>Nội dung chi tiết của khoản mục</t>
  </si>
  <si>
    <t>ABC</t>
  </si>
  <si>
    <t>NGUYEN THU THUY</t>
  </si>
  <si>
    <t>eeeee</t>
  </si>
  <si>
    <t>I. DỮ LIỆU DANH SÁCH NHÂN VIÊN, MỨC LƯƠNG, PHỤ CẤP, TRỢ CẤP, BẢO HIỂM</t>
  </si>
  <si>
    <t>II. QUÁ TRÌNH TÍNH LƯƠNG (VALUE)</t>
  </si>
  <si>
    <t>III. DỮ LIỆU TỔNG HỢP CÔNG (VALUE)</t>
  </si>
  <si>
    <t>IV. DỮ LIỆU TRUY THU, TRUY LĨNH</t>
  </si>
  <si>
    <t>V. DỮ LIỆU LÀM THÊM (VALUE)</t>
  </si>
  <si>
    <t>Trả lương giữ</t>
  </si>
  <si>
    <t>Nội dung lương giữ</t>
  </si>
  <si>
    <t>Số tiền lương giữ trả trong kỳ lương này</t>
  </si>
  <si>
    <t>Nội dung cụ thể của lương bị giữ</t>
  </si>
  <si>
    <t>Lương giữ tháng 11/2018</t>
  </si>
  <si>
    <t>Hỗ trợ 1</t>
  </si>
  <si>
    <t>Hỗ trợ 2</t>
  </si>
  <si>
    <t>Hỗ trợ 3</t>
  </si>
  <si>
    <t>Nội dung hỗ trợ 1</t>
  </si>
  <si>
    <t>Nội dung hỗ trợ 2</t>
  </si>
  <si>
    <t>Số tiền của khoản hỗ trợ 1</t>
  </si>
  <si>
    <t>Nội dung cụ thể của khoản hỗ trợ 1</t>
  </si>
  <si>
    <t>Số tiền của khoản hỗ trợ 2</t>
  </si>
  <si>
    <t>Nội dung cụ thể của khoản hỗ trợ 2</t>
  </si>
  <si>
    <t>Số tiền của khoản hỗ trợ 3</t>
  </si>
  <si>
    <t>Nội dung cụ thể của khoản hỗ trợ 3</t>
  </si>
  <si>
    <t>Nội dung hỗ trợ 3</t>
  </si>
  <si>
    <t>Ko chịu thuế</t>
  </si>
  <si>
    <t>VI. DỮ LIỆU KHÁC (VALUE)</t>
  </si>
  <si>
    <t>Chi nhánh NH</t>
  </si>
  <si>
    <t>Chi nhánh ngân hàng</t>
  </si>
  <si>
    <t>Lương chính thức Quá trình 1</t>
  </si>
  <si>
    <t>Lương chính thức Quá trình 2</t>
  </si>
  <si>
    <t>STT loại thu nhập</t>
  </si>
  <si>
    <t>STT của 1 loại thu nhập trong kỳ</t>
  </si>
  <si>
    <t>Làm công thức trong QTTL</t>
  </si>
  <si>
    <t>Công Chính thức quá trình 1</t>
  </si>
  <si>
    <t>Công Chính thức quá trình 2</t>
  </si>
  <si>
    <t>Công Chính thức QT 1</t>
  </si>
  <si>
    <t>Công Chính thức QT 2</t>
  </si>
  <si>
    <t>UPDATE VER 5</t>
  </si>
  <si>
    <t>- Thay đổi lại giao diện của file</t>
  </si>
  <si>
    <t>PC nguồn trưởng phòng</t>
  </si>
  <si>
    <t>Cách tính</t>
  </si>
  <si>
    <t>Theo ngày công làm việc và ngày nghỉ có hưởng lương</t>
  </si>
  <si>
    <t>CT</t>
  </si>
  <si>
    <t>Chọn</t>
  </si>
  <si>
    <t>Số</t>
  </si>
  <si>
    <t>Hưởng 100% khi làm việc từ nửa tháng trở lên hưởng 50% khi làm việc chưa đầy nửa tháng</t>
  </si>
  <si>
    <t>Nhóm</t>
  </si>
  <si>
    <t>Phụ cấp 1</t>
  </si>
  <si>
    <t>Phụ cấp 2</t>
  </si>
  <si>
    <t>Phụ cấp 3</t>
  </si>
  <si>
    <t>Phụ cấp trách nhiệm Công việc Kế toán</t>
  </si>
  <si>
    <t>Phụ cấp trách nhiệm Công việc Nhân sự</t>
  </si>
  <si>
    <t>Thu nhập theo QTTL</t>
  </si>
  <si>
    <t>Được tách trên Dữ liệu tính lương, Khi PC ăn ca lớn hơn 730.000/tháng</t>
  </si>
  <si>
    <t>Được tách trên Dữ liệu tính lương, Khi PC ăn ca tối đa là 730.000/tháng</t>
  </si>
  <si>
    <t>Phụ cấp ăn ca (Chịu thuế)</t>
  </si>
  <si>
    <t>Phụ cấp ăn ca (Ko Chịu thuế)</t>
  </si>
  <si>
    <t>Tổng phụ cấp KO chịu thuế</t>
  </si>
  <si>
    <t>Lương cơ bản - TV
Lương cơ bản - CT</t>
  </si>
  <si>
    <t>Phụ cấp thâm niên</t>
  </si>
  <si>
    <t>PC thâm niên</t>
  </si>
  <si>
    <t>Hưởng 100% không bị phụ thuộc vào yếu tố nào</t>
  </si>
  <si>
    <t>Phần lương làm thêm giờ tính theo giờ làm việc bình thường (100%)</t>
  </si>
  <si>
    <t>Phần lương làm thêm giờ vượt giờ làm việc bình thường (Tổng % làm thêm giờ - 100%)</t>
  </si>
  <si>
    <t>Được quy định theo quy chế nội bộ của công ty</t>
  </si>
  <si>
    <t>Thưởng 1</t>
  </si>
  <si>
    <t>Thưởng 2</t>
  </si>
  <si>
    <t>Thưởng 3</t>
  </si>
  <si>
    <t>Thưởng KPI</t>
  </si>
  <si>
    <t>Truy lĩnh 1</t>
  </si>
  <si>
    <t>Truy lĩnh 2</t>
  </si>
  <si>
    <t>Truy lĩnh 3</t>
  </si>
  <si>
    <t>Truy thu 1</t>
  </si>
  <si>
    <t>Truy thu 2</t>
  </si>
  <si>
    <t>Truy thu 3</t>
  </si>
  <si>
    <t>Bổ sung tiền lương tính thiếu cho nhân viên tháng trước</t>
  </si>
  <si>
    <t>Bổ sung tiền phụ cấp tính thiếu cho nhân viên tháng trước</t>
  </si>
  <si>
    <t>Bổ sung tiền thưởng tính thiếu cho nhân viên tháng trước</t>
  </si>
  <si>
    <t>Các khoản khấu trừ</t>
  </si>
  <si>
    <t>Các khoản truy thu</t>
  </si>
  <si>
    <t>Vi phạm nội quy lao động</t>
  </si>
  <si>
    <t>22</t>
  </si>
  <si>
    <t>Lương giữ lại từ tháng trước của nhân viên. Đã tính thuế TNCN</t>
  </si>
  <si>
    <t>Chênh lệch Data phiếu lương VS BL</t>
  </si>
  <si>
    <t>ĐỊNH NGHĨA THU NHẬP</t>
  </si>
  <si>
    <t>Thông tin chuyển khoản</t>
  </si>
  <si>
    <r>
      <t xml:space="preserve">Tính tổng kết số tiền trên </t>
    </r>
    <r>
      <rPr>
        <b/>
        <sz val="11"/>
        <color theme="1"/>
        <rFont val="Times New Roman"/>
        <family val="1"/>
      </rPr>
      <t>Phiếu chuyển tiền mặt</t>
    </r>
    <r>
      <rPr>
        <sz val="11"/>
        <color theme="1"/>
        <rFont val="Times New Roman"/>
        <family val="1"/>
      </rPr>
      <t xml:space="preserve"> và </t>
    </r>
    <r>
      <rPr>
        <b/>
        <sz val="11"/>
        <color theme="1"/>
        <rFont val="Times New Roman"/>
        <family val="1"/>
      </rPr>
      <t>Phiếu chuyển khoản</t>
    </r>
  </si>
  <si>
    <r>
      <t xml:space="preserve">So sánh </t>
    </r>
    <r>
      <rPr>
        <b/>
        <sz val="11"/>
        <color theme="1"/>
        <rFont val="Times New Roman"/>
        <family val="1"/>
      </rPr>
      <t>số tiền chuyển khoản trên bảng lương</t>
    </r>
    <r>
      <rPr>
        <sz val="11"/>
        <color theme="1"/>
        <rFont val="Times New Roman"/>
        <family val="1"/>
      </rPr>
      <t xml:space="preserve"> và </t>
    </r>
    <r>
      <rPr>
        <b/>
        <sz val="11"/>
        <color theme="1"/>
        <rFont val="Times New Roman"/>
        <family val="1"/>
      </rPr>
      <t>Số thực tế chuyển</t>
    </r>
    <r>
      <rPr>
        <sz val="11"/>
        <color theme="1"/>
        <rFont val="Times New Roman"/>
        <family val="1"/>
      </rPr>
      <t xml:space="preserve"> (trên bảng TM và Ck). Do làm tròn số khi chuyển khoản, số liệu thường bị lệch khoảng +- 5 đồng</t>
    </r>
  </si>
  <si>
    <t>So sánh số tiền chuyển khoản trên bảng lương và Số tiền trên phiếu lương. Hai số này phải khớp nhau 100%</t>
  </si>
  <si>
    <t>HƯỚNG DẪN THỰC HIỆN</t>
  </si>
  <si>
    <t>Bước 1:</t>
  </si>
  <si>
    <t>Tùy chỉnh bảng lương</t>
  </si>
  <si>
    <t>Bước 2:</t>
  </si>
  <si>
    <r>
      <t xml:space="preserve">Đưa dữ liệu tính lương vào sheet </t>
    </r>
    <r>
      <rPr>
        <b/>
        <sz val="11"/>
        <color theme="1"/>
        <rFont val="Times New Roman"/>
        <family val="1"/>
      </rPr>
      <t>"I.Dữ liệu Tính lương"</t>
    </r>
  </si>
  <si>
    <r>
      <t xml:space="preserve">- Cần xác định các loại thu nhập có trong công ty vào sheet </t>
    </r>
    <r>
      <rPr>
        <b/>
        <sz val="11"/>
        <color theme="1"/>
        <rFont val="Times New Roman"/>
        <family val="1"/>
      </rPr>
      <t>"Định nghĩa TN"</t>
    </r>
    <r>
      <rPr>
        <sz val="11"/>
        <color theme="1"/>
        <rFont val="Times New Roman"/>
        <family val="1"/>
      </rPr>
      <t>. Có 2 điểm quan trọng trong sheet này để quyết định công thức tính toán</t>
    </r>
  </si>
  <si>
    <t xml:space="preserve">   + Cách tính: quy định cách tính toán của từng loại thu nhập</t>
  </si>
  <si>
    <t xml:space="preserve">      o Theo ngày công làm việc và ngày nghỉ có hưởng lương</t>
  </si>
  <si>
    <t xml:space="preserve">      o Hưởng 100% khi làm việc từ nửa tháng trở lên hưởng 50% khi làm việc chưa đầy nửa tháng</t>
  </si>
  <si>
    <t xml:space="preserve">      o Hưởng 100% không bị phụ thuộc vào yếu tố nào</t>
  </si>
  <si>
    <t xml:space="preserve">   + Xác định thu nhập có chịu thuế hay không chịu thuế</t>
  </si>
  <si>
    <r>
      <t xml:space="preserve">- Khi thêm 1 loại thu nhập nào đó vào sheet </t>
    </r>
    <r>
      <rPr>
        <b/>
        <sz val="11"/>
        <color theme="1"/>
        <rFont val="Times New Roman"/>
        <family val="1"/>
      </rPr>
      <t>"Định nghĩa TN"</t>
    </r>
    <r>
      <rPr>
        <sz val="11"/>
        <color theme="1"/>
        <rFont val="Times New Roman"/>
        <family val="1"/>
      </rPr>
      <t xml:space="preserve">, cần bổ sung thêm vào sheet </t>
    </r>
    <r>
      <rPr>
        <b/>
        <sz val="11"/>
        <color theme="1"/>
        <rFont val="Times New Roman"/>
        <family val="1"/>
      </rPr>
      <t>"II.Bảng lương"</t>
    </r>
    <r>
      <rPr>
        <sz val="11"/>
        <color theme="1"/>
        <rFont val="Times New Roman"/>
        <family val="1"/>
      </rPr>
      <t xml:space="preserve"> các cột thu nhập tương ứng</t>
    </r>
  </si>
  <si>
    <t xml:space="preserve">- Các dữ liệu tính lương được tính toán chi tiết bởi từng File thành phần. </t>
  </si>
  <si>
    <r>
      <t xml:space="preserve">- Trong sheet </t>
    </r>
    <r>
      <rPr>
        <b/>
        <sz val="11"/>
        <color theme="1"/>
        <rFont val="Times New Roman"/>
        <family val="1"/>
      </rPr>
      <t>"I.Dữ liệu tính lương"</t>
    </r>
    <r>
      <rPr>
        <sz val="11"/>
        <color theme="1"/>
        <rFont val="Times New Roman"/>
        <family val="1"/>
      </rPr>
      <t>, phần lớn dữ liệu được Copy Paste Value từ File thành phần vào đây (do có cùng form mẫu)</t>
    </r>
  </si>
  <si>
    <t>- Lưu ý:</t>
  </si>
  <si>
    <r>
      <t xml:space="preserve">  + Đối với dữ liệu về </t>
    </r>
    <r>
      <rPr>
        <b/>
        <sz val="11"/>
        <color theme="1"/>
        <rFont val="Times New Roman"/>
        <family val="1"/>
      </rPr>
      <t>"Truy thu, truy lĩnh"</t>
    </r>
    <r>
      <rPr>
        <sz val="11"/>
        <color theme="1"/>
        <rFont val="Times New Roman"/>
        <family val="1"/>
      </rPr>
      <t>: nếu 1 người có nhiều dòng truy thu, truy lĩnh, mỗi dòng chỉ mô tả 1 khoản tiền với nội dung giải trình</t>
    </r>
  </si>
  <si>
    <t xml:space="preserve">  + Copy công thức tại các cột có chữ "CT" tô đỏ xuống bên dưới</t>
  </si>
  <si>
    <t>Bước 3:</t>
  </si>
  <si>
    <r>
      <t xml:space="preserve">  + Kiểm tra số tổng để biết chắc chắn đã đưa đầy đủ dữ liệu lương từ File thành phần vào </t>
    </r>
    <r>
      <rPr>
        <b/>
        <sz val="11"/>
        <color theme="1"/>
        <rFont val="Times New Roman"/>
        <family val="1"/>
      </rPr>
      <t>"I.Dữ liệu Tính lương"</t>
    </r>
  </si>
  <si>
    <r>
      <t xml:space="preserve">Đưa mã nhân viên vào sheet </t>
    </r>
    <r>
      <rPr>
        <b/>
        <sz val="11"/>
        <color theme="1"/>
        <rFont val="Times New Roman"/>
        <family val="1"/>
      </rPr>
      <t>"II.Bảng lương"</t>
    </r>
  </si>
  <si>
    <t>Chờ định nghĩa thêm</t>
  </si>
  <si>
    <r>
      <t xml:space="preserve">- Khi dữ liệu được đưa đủ vào sheet </t>
    </r>
    <r>
      <rPr>
        <b/>
        <sz val="11"/>
        <color theme="1"/>
        <rFont val="Times New Roman"/>
        <family val="1"/>
      </rPr>
      <t>"I.Dữ liệu tính lương"</t>
    </r>
    <r>
      <rPr>
        <sz val="11"/>
        <color theme="1"/>
        <rFont val="Times New Roman"/>
        <family val="1"/>
      </rPr>
      <t xml:space="preserve">, chỉ cần đưa mã nhân viên vào sheet </t>
    </r>
    <r>
      <rPr>
        <b/>
        <sz val="11"/>
        <color theme="1"/>
        <rFont val="Times New Roman"/>
        <family val="1"/>
      </rPr>
      <t>"II.Bảng lương"</t>
    </r>
    <r>
      <rPr>
        <sz val="11"/>
        <color theme="1"/>
        <rFont val="Times New Roman"/>
        <family val="1"/>
      </rPr>
      <t>, kết quả lương sẽ được tính toán</t>
    </r>
  </si>
  <si>
    <r>
      <t xml:space="preserve">- Đối với thưởng, do đây là dữ liệu được tính toán bởi 1 bảng tính khác. Nên sẽ được đưa vào sheet </t>
    </r>
    <r>
      <rPr>
        <b/>
        <sz val="11"/>
        <color theme="1"/>
        <rFont val="Times New Roman"/>
        <family val="1"/>
      </rPr>
      <t xml:space="preserve">"II. Bảng lương" </t>
    </r>
    <r>
      <rPr>
        <sz val="11"/>
        <color theme="1"/>
        <rFont val="Times New Roman"/>
        <family val="1"/>
      </rPr>
      <t>bằng cách Copy Paste Value</t>
    </r>
  </si>
  <si>
    <t>Bước 4:</t>
  </si>
  <si>
    <t>Bước 5:</t>
  </si>
  <si>
    <t>Rà soát kiểm tra lại bảng lương</t>
  </si>
  <si>
    <t>Chuẩn bị dữ liệu làm Phiếu lương</t>
  </si>
  <si>
    <t>Bước 6:</t>
  </si>
  <si>
    <t>In danh sách thanh toán lương tiền mặt/chuyển khoản</t>
  </si>
  <si>
    <t>- Các nội dung kiểm tra bao gồm:</t>
  </si>
  <si>
    <t xml:space="preserve">  + Kiểm tra mã nhân viên có gắn đúng với tên người, có đúng với từng loại thu nhập trên các bảng dữ liệu thành phần không</t>
  </si>
  <si>
    <r>
      <t xml:space="preserve">  + Kiểm tra xem dữ liệu trên các bảng thành phần có được đưa lên sheet </t>
    </r>
    <r>
      <rPr>
        <b/>
        <sz val="11"/>
        <color theme="1"/>
        <rFont val="Times New Roman"/>
        <family val="1"/>
      </rPr>
      <t>"I.Dữ liệu Tính lương"</t>
    </r>
    <r>
      <rPr>
        <sz val="11"/>
        <color theme="1"/>
        <rFont val="Times New Roman"/>
        <family val="1"/>
      </rPr>
      <t xml:space="preserve"> đủ không</t>
    </r>
  </si>
  <si>
    <t xml:space="preserve">  + Kiểm tra xem Tổng số tiền chuyển khoản trên bảng lương có khớp với Tổng số tiền trên bảng thanh toán lương TM và CK</t>
  </si>
  <si>
    <t xml:space="preserve">  + Kiểm tra xem Tổng số tiền chuyển khoản trên bảng lương có khớp với Tổng số tiền trên Data Phiếu lương</t>
  </si>
  <si>
    <t xml:space="preserve">  + Kiểm tra các khoản thu nhập cao bất thường (của nhân viên), hoặc thấp bất thường (của chức vụ quản lý) có đúng không</t>
  </si>
  <si>
    <r>
      <t xml:space="preserve">  + Kiểm tra trong sheet </t>
    </r>
    <r>
      <rPr>
        <b/>
        <sz val="11"/>
        <color theme="1"/>
        <rFont val="Times New Roman"/>
        <family val="1"/>
      </rPr>
      <t>"Định nghĩa TN"</t>
    </r>
    <r>
      <rPr>
        <sz val="11"/>
        <color theme="1"/>
        <rFont val="Times New Roman"/>
        <family val="1"/>
      </rPr>
      <t xml:space="preserve"> xem đã chọn </t>
    </r>
    <r>
      <rPr>
        <b/>
        <sz val="11"/>
        <color theme="1"/>
        <rFont val="Times New Roman"/>
        <family val="1"/>
      </rPr>
      <t>cách tính</t>
    </r>
    <r>
      <rPr>
        <sz val="11"/>
        <color theme="1"/>
        <rFont val="Times New Roman"/>
        <family val="1"/>
      </rPr>
      <t xml:space="preserve"> và </t>
    </r>
    <r>
      <rPr>
        <b/>
        <sz val="11"/>
        <color theme="1"/>
        <rFont val="Times New Roman"/>
        <family val="1"/>
      </rPr>
      <t>có tính thuế/không tính thuế</t>
    </r>
    <r>
      <rPr>
        <sz val="11"/>
        <color theme="1"/>
        <rFont val="Times New Roman"/>
        <family val="1"/>
      </rPr>
      <t xml:space="preserve"> của từng loại thu nhập đúng hay chưa</t>
    </r>
  </si>
  <si>
    <r>
      <rPr>
        <b/>
        <sz val="11"/>
        <color theme="1"/>
        <rFont val="Times New Roman"/>
        <family val="1"/>
      </rPr>
      <t>"II.Bảng lương"</t>
    </r>
    <r>
      <rPr>
        <sz val="11"/>
        <color theme="1"/>
        <rFont val="Times New Roman"/>
        <family val="1"/>
      </rPr>
      <t xml:space="preserve"> sang </t>
    </r>
  </si>
  <si>
    <r>
      <t xml:space="preserve">- Copy mã nhân viên trong sheet </t>
    </r>
    <r>
      <rPr>
        <b/>
        <sz val="11"/>
        <color theme="1"/>
        <rFont val="Times New Roman"/>
        <family val="1"/>
      </rPr>
      <t xml:space="preserve">"II.Bảng lương" </t>
    </r>
    <r>
      <rPr>
        <sz val="11"/>
        <color theme="1"/>
        <rFont val="Times New Roman"/>
        <family val="1"/>
      </rPr>
      <t xml:space="preserve">vào sheet </t>
    </r>
    <r>
      <rPr>
        <b/>
        <sz val="11"/>
        <color theme="1"/>
        <rFont val="Times New Roman"/>
        <family val="1"/>
      </rPr>
      <t>"III.Data Phiếu lương".</t>
    </r>
    <r>
      <rPr>
        <sz val="11"/>
        <color theme="1"/>
        <rFont val="Times New Roman"/>
        <family val="1"/>
      </rPr>
      <t xml:space="preserve"> Các phần công thức khác copy xuống để lấy dữ liệu từ </t>
    </r>
  </si>
  <si>
    <r>
      <t xml:space="preserve">- Đưa dữ liệu về ký hiệu chấm công từ File chấm công vào sheets </t>
    </r>
    <r>
      <rPr>
        <b/>
        <sz val="11"/>
        <color theme="1"/>
        <rFont val="Times New Roman"/>
        <family val="1"/>
      </rPr>
      <t>"III.Data Phiếu lương"</t>
    </r>
  </si>
  <si>
    <r>
      <t xml:space="preserve">- Sử dụng Mail Merge để kết nối file Phiếu lương với </t>
    </r>
    <r>
      <rPr>
        <b/>
        <sz val="11"/>
        <color theme="1"/>
        <rFont val="Times New Roman"/>
        <family val="1"/>
      </rPr>
      <t>"III.Data Phiếu lương"</t>
    </r>
  </si>
  <si>
    <t>TỔNG CỘNG</t>
  </si>
  <si>
    <t>09/2020</t>
  </si>
  <si>
    <t>05/10/2020</t>
  </si>
  <si>
    <t>- Các file cần in để phê duyệt</t>
  </si>
  <si>
    <t xml:space="preserve">  + Bảng lương</t>
  </si>
  <si>
    <t xml:space="preserve">  + Danh sách thanh toán lương bằng tiền mặt/chuyển khoản</t>
  </si>
  <si>
    <t xml:space="preserve">  + Ủy nhiệm chi cho thanh toán lương chuyển khoản (Nếu công ty ủy quyền cho P.HCNS viết UNC chi lương)</t>
  </si>
  <si>
    <t>Note:</t>
  </si>
  <si>
    <r>
      <t xml:space="preserve">    - Người dùng có thể tạo ra </t>
    </r>
    <r>
      <rPr>
        <b/>
        <sz val="11"/>
        <color theme="1"/>
        <rFont val="Times New Roman"/>
        <family val="1"/>
      </rPr>
      <t>1 bảng trình bày lương</t>
    </r>
    <r>
      <rPr>
        <sz val="11"/>
        <color theme="1"/>
        <rFont val="Times New Roman"/>
        <family val="1"/>
      </rPr>
      <t xml:space="preserve"> dựa trên dữ liệu của </t>
    </r>
    <r>
      <rPr>
        <b/>
        <sz val="11"/>
        <color theme="1"/>
        <rFont val="Times New Roman"/>
        <family val="1"/>
      </rPr>
      <t>"II.Bảng lương"</t>
    </r>
  </si>
  <si>
    <r>
      <t xml:space="preserve">    - Với việc thiết kế bảng lương theo cấu trúc </t>
    </r>
    <r>
      <rPr>
        <b/>
        <sz val="11"/>
        <color theme="1"/>
        <rFont val="Times New Roman"/>
        <family val="1"/>
      </rPr>
      <t xml:space="preserve">"Cơ sở dữ liệu", </t>
    </r>
    <r>
      <rPr>
        <sz val="11"/>
        <color theme="1"/>
        <rFont val="Times New Roman"/>
        <family val="1"/>
      </rPr>
      <t>có thể tùy nghi thêm/bớt thu nhập, điều chỉnh công thức và có thể xây dựng nhiều loại báo cáo</t>
    </r>
  </si>
  <si>
    <r>
      <t xml:space="preserve">    - Bảng lương của 12 tháng cần được cấu trúc giống nhau để có thể ghép lại trước khi làm </t>
    </r>
    <r>
      <rPr>
        <b/>
        <sz val="11"/>
        <color theme="1"/>
        <rFont val="Times New Roman"/>
        <family val="1"/>
      </rPr>
      <t>Quyết toán thuế năm</t>
    </r>
  </si>
  <si>
    <r>
      <t xml:space="preserve">- Bổ sung Sheet </t>
    </r>
    <r>
      <rPr>
        <b/>
        <sz val="11"/>
        <color theme="1"/>
        <rFont val="Times New Roman"/>
        <family val="1"/>
      </rPr>
      <t>"Định nghĩa TN"</t>
    </r>
    <r>
      <rPr>
        <sz val="11"/>
        <color theme="1"/>
        <rFont val="Times New Roman"/>
        <family val="1"/>
      </rPr>
      <t>:</t>
    </r>
  </si>
  <si>
    <t xml:space="preserve">  + Sheet này định nghĩa ra từng loại thu nhập có trên bảng lương</t>
  </si>
  <si>
    <r>
      <t xml:space="preserve">  + Bổ sung thêm phần tự động cộng vào </t>
    </r>
    <r>
      <rPr>
        <b/>
        <sz val="11"/>
        <color theme="1"/>
        <rFont val="Times New Roman"/>
        <family val="1"/>
      </rPr>
      <t>thu nhập chịu thuế</t>
    </r>
    <r>
      <rPr>
        <sz val="11"/>
        <color theme="1"/>
        <rFont val="Times New Roman"/>
        <family val="1"/>
      </rPr>
      <t xml:space="preserve"> trên </t>
    </r>
    <r>
      <rPr>
        <b/>
        <sz val="11"/>
        <color theme="1"/>
        <rFont val="Times New Roman"/>
        <family val="1"/>
      </rPr>
      <t>"II.Bảng lương"</t>
    </r>
    <r>
      <rPr>
        <sz val="11"/>
        <color theme="1"/>
        <rFont val="Times New Roman"/>
        <family val="1"/>
      </rPr>
      <t xml:space="preserve"> theo tùy chọn </t>
    </r>
    <r>
      <rPr>
        <b/>
        <sz val="11"/>
        <color theme="1"/>
        <rFont val="Times New Roman"/>
        <family val="1"/>
      </rPr>
      <t>Chịu thuế/Ko chịu thuế</t>
    </r>
  </si>
  <si>
    <r>
      <t xml:space="preserve">     (Nếu thêm tùy chọn về </t>
    </r>
    <r>
      <rPr>
        <b/>
        <sz val="11"/>
        <color theme="1"/>
        <rFont val="Times New Roman"/>
        <family val="1"/>
      </rPr>
      <t xml:space="preserve">cách tính </t>
    </r>
    <r>
      <rPr>
        <sz val="11"/>
        <color theme="1"/>
        <rFont val="Times New Roman"/>
        <family val="1"/>
      </rPr>
      <t xml:space="preserve">cần thay dổi thêm tham số trên </t>
    </r>
    <r>
      <rPr>
        <b/>
        <sz val="11"/>
        <color theme="1"/>
        <rFont val="Times New Roman"/>
        <family val="1"/>
      </rPr>
      <t>"II.Bảng lương"</t>
    </r>
  </si>
  <si>
    <r>
      <t xml:space="preserve">  + Bổ sung thêm phần tự động tính toán 1 loại thu nhập trên </t>
    </r>
    <r>
      <rPr>
        <b/>
        <sz val="11"/>
        <color theme="1"/>
        <rFont val="Times New Roman"/>
        <family val="1"/>
      </rPr>
      <t>"II.Bảng lương"</t>
    </r>
    <r>
      <rPr>
        <sz val="11"/>
        <color theme="1"/>
        <rFont val="Times New Roman"/>
        <family val="1"/>
      </rPr>
      <t xml:space="preserve"> theo tùy chọn về </t>
    </r>
    <r>
      <rPr>
        <b/>
        <sz val="11"/>
        <color theme="1"/>
        <rFont val="Times New Roman"/>
        <family val="1"/>
      </rPr>
      <t>cách tính</t>
    </r>
    <r>
      <rPr>
        <sz val="11"/>
        <color theme="1"/>
        <rFont val="Times New Roman"/>
        <family val="1"/>
      </rPr>
      <t xml:space="preserve"> của loại thu nhập đó</t>
    </r>
  </si>
  <si>
    <t>VÙNG KIỂM TRA BẢNG LƯƠNG</t>
  </si>
  <si>
    <t>CÔNG TY CỔ PHẦN ABC</t>
  </si>
  <si>
    <t>Lương cơ bản</t>
  </si>
  <si>
    <t>Lương theo ngày công</t>
  </si>
  <si>
    <t>Tiền lương làm thêm Chịu thuế</t>
  </si>
  <si>
    <t>Tiền lương làm thêm Không chịu thuế</t>
  </si>
  <si>
    <t>Tiền thưởng</t>
  </si>
  <si>
    <t>Tiền hỗ trợ</t>
  </si>
  <si>
    <t>Mức Lương đóng bảo hiểm</t>
  </si>
  <si>
    <t>Công ty</t>
  </si>
  <si>
    <t>Người lao động</t>
  </si>
  <si>
    <t>Bảo hiểm y tế</t>
  </si>
  <si>
    <t>Bảo hiểm thất nghiệp</t>
  </si>
  <si>
    <t>Thuế thu nhập cá nhân</t>
  </si>
  <si>
    <t>I. BAN GIÁM ĐỐC</t>
  </si>
  <si>
    <t>II. PHÒNG MARKETING</t>
  </si>
  <si>
    <t>III. PHÒNG HÀNH CHÍNH NHẤN SỰ</t>
  </si>
  <si>
    <t>NV001</t>
  </si>
  <si>
    <t>NV002</t>
  </si>
  <si>
    <t>NV003</t>
  </si>
  <si>
    <t>NV004</t>
  </si>
  <si>
    <t>NV005</t>
  </si>
  <si>
    <t>NV006</t>
  </si>
  <si>
    <t>NV007</t>
  </si>
  <si>
    <t>NV008</t>
  </si>
  <si>
    <t>NV009</t>
  </si>
  <si>
    <t>NV010</t>
  </si>
  <si>
    <t>NV011</t>
  </si>
  <si>
    <t>NV012</t>
  </si>
  <si>
    <t>NV013</t>
  </si>
  <si>
    <t>NV014</t>
  </si>
  <si>
    <t>NV015</t>
  </si>
  <si>
    <t>Nguyễn Văn A</t>
  </si>
  <si>
    <t>(1)</t>
  </si>
  <si>
    <t>(2)</t>
  </si>
  <si>
    <t>(3)</t>
  </si>
  <si>
    <t>(4)</t>
  </si>
  <si>
    <t>(5)</t>
  </si>
  <si>
    <t>(6)=(1)*(3)/(5)
+ (1)*(4)/(5)</t>
  </si>
  <si>
    <t>(7)</t>
  </si>
  <si>
    <t>…</t>
  </si>
  <si>
    <t>NGƯỜI LẬP BIỂU</t>
  </si>
  <si>
    <t>GIÁM ĐỐC</t>
  </si>
  <si>
    <t>(Ký, ghi rõ họ tên)</t>
  </si>
  <si>
    <t>Tổng cộng</t>
  </si>
  <si>
    <t xml:space="preserve">  + Sheet này dùng để trình bày bảng tính lương trở thành 1 bảng trình bày lương (Người dùng tùy chỉnh sheet này theo nhu cầu thực tế)</t>
  </si>
  <si>
    <r>
      <t xml:space="preserve">- Bổ sung thêm Sheet </t>
    </r>
    <r>
      <rPr>
        <b/>
        <sz val="11"/>
        <color theme="1"/>
        <rFont val="Times New Roman"/>
        <family val="1"/>
      </rPr>
      <t>"IV. Bảng TB lương":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</si>
</sst>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&quot;₫&quot;_-;\-* #,##0.00\ &quot;₫&quot;_-;_-* &quot;-&quot;??\ &quot;₫&quot;_-;_-@_-"/>
    <numFmt numFmtId="165" formatCode="_-* #,##0.00\ _₫_-;\-* #,##0.00\ _₫_-;_-* &quot;-&quot;??\ _₫_-;_-@_-"/>
    <numFmt numFmtId="166" formatCode="_(* #,##0_);_(* \(#,##0\);_(* &quot;-&quot;??_);_(@_)"/>
    <numFmt numFmtId="167" formatCode="###,###,###,###"/>
    <numFmt numFmtId="168" formatCode="0.0%"/>
    <numFmt numFmtId="169" formatCode="_-* #,##0\ _₫_-;\-* #,##0\ _₫_-;_-* &quot;-&quot;??\ _₫_-;_-@_-"/>
    <numFmt numFmtId="170" formatCode="_-* #,##0.0\ _₫_-;\-* #,##0.0\ _₫_-;_-* &quot;-&quot;?\ _₫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Times New Roman"/>
      <family val="2"/>
    </font>
    <font>
      <sz val="10"/>
      <name val="VnBravo Times"/>
    </font>
    <font>
      <sz val="10"/>
      <name val="Arial"/>
      <family val="2"/>
      <charset val="163"/>
    </font>
    <font>
      <b/>
      <sz val="12"/>
      <name val="Times New Roman"/>
      <family val="1"/>
    </font>
    <font>
      <i/>
      <sz val="12"/>
      <name val="Times New Roman"/>
      <family val="1"/>
      <charset val="163"/>
    </font>
    <font>
      <b/>
      <i/>
      <u/>
      <sz val="12"/>
      <name val="Times New Roman"/>
      <family val="1"/>
    </font>
    <font>
      <sz val="12"/>
      <name val="Times New Roman"/>
      <family val="1"/>
    </font>
    <font>
      <sz val="12"/>
      <color theme="0"/>
      <name val="Times New Roman"/>
      <family val="1"/>
    </font>
    <font>
      <sz val="12"/>
      <name val="新細明體"/>
      <family val="1"/>
      <charset val="136"/>
    </font>
    <font>
      <i/>
      <sz val="12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i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0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2"/>
      <name val="Times New Roman"/>
      <family val="1"/>
      <charset val="163"/>
    </font>
    <font>
      <b/>
      <sz val="12"/>
      <color indexed="8"/>
      <name val="Times New Roman"/>
      <family val="1"/>
    </font>
    <font>
      <sz val="8"/>
      <name val="Calibri"/>
      <family val="2"/>
      <scheme val="minor"/>
    </font>
    <font>
      <i/>
      <sz val="11"/>
      <name val="Times New Roman"/>
      <family val="1"/>
    </font>
    <font>
      <b/>
      <sz val="20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20"/>
      <color theme="0"/>
      <name val="Times New Roman"/>
      <family val="1"/>
    </font>
    <font>
      <b/>
      <sz val="11"/>
      <color theme="0"/>
      <name val="Times New Roman"/>
      <family val="1"/>
    </font>
    <font>
      <b/>
      <sz val="22"/>
      <color theme="0"/>
      <name val="Times New Roman"/>
      <family val="1"/>
    </font>
    <font>
      <b/>
      <sz val="22"/>
      <color theme="1"/>
      <name val="Times New Roman"/>
      <family val="1"/>
    </font>
    <font>
      <sz val="11"/>
      <color theme="0"/>
      <name val="Times New Roman"/>
      <family val="1"/>
    </font>
    <font>
      <b/>
      <sz val="9"/>
      <color indexed="81"/>
      <name val="Tahoma"/>
      <family val="2"/>
    </font>
    <font>
      <b/>
      <sz val="11"/>
      <color rgb="FFFF0000"/>
      <name val="Times New Roman"/>
      <family val="1"/>
    </font>
    <font>
      <sz val="11"/>
      <color theme="1"/>
      <name val="Arial"/>
      <family val="2"/>
    </font>
    <font>
      <b/>
      <sz val="28"/>
      <color theme="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/>
      <top style="thick">
        <color theme="9"/>
      </top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  <border>
      <left/>
      <right style="dotted">
        <color rgb="FFB45F06"/>
      </right>
      <top/>
      <bottom style="dotted">
        <color rgb="FFB45F06"/>
      </bottom>
      <diagonal/>
    </border>
    <border>
      <left/>
      <right/>
      <top/>
      <bottom style="dotted">
        <color rgb="FFB45F06"/>
      </bottom>
      <diagonal/>
    </border>
    <border>
      <left/>
      <right style="dotted">
        <color rgb="FFB45F06"/>
      </right>
      <top/>
      <bottom/>
      <diagonal/>
    </border>
    <border>
      <left style="thick">
        <color theme="9"/>
      </left>
      <right/>
      <top style="thick">
        <color theme="9"/>
      </top>
      <bottom style="thick">
        <color theme="9"/>
      </bottom>
      <diagonal/>
    </border>
    <border>
      <left/>
      <right style="thick">
        <color theme="9"/>
      </right>
      <top style="thick">
        <color theme="9"/>
      </top>
      <bottom style="thick">
        <color theme="9"/>
      </bottom>
      <diagonal/>
    </border>
    <border>
      <left/>
      <right/>
      <top/>
      <bottom style="double">
        <color theme="9"/>
      </bottom>
      <diagonal/>
    </border>
    <border>
      <left/>
      <right/>
      <top style="double">
        <color theme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0" fontId="4" fillId="0" borderId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1" fillId="0" borderId="0">
      <alignment vertical="center"/>
    </xf>
    <xf numFmtId="0" fontId="5" fillId="0" borderId="0"/>
    <xf numFmtId="166" fontId="13" fillId="0" borderId="0" applyFont="0" applyFill="0" applyBorder="0" applyAlignment="0" applyProtection="0"/>
    <xf numFmtId="0" fontId="13" fillId="0" borderId="0"/>
    <xf numFmtId="165" fontId="14" fillId="0" borderId="0" applyFill="0" applyBorder="0" applyAlignment="0" applyProtection="0"/>
    <xf numFmtId="165" fontId="13" fillId="0" borderId="0" applyFill="0" applyBorder="0" applyAlignment="0" applyProtection="0"/>
    <xf numFmtId="0" fontId="19" fillId="0" borderId="0"/>
  </cellStyleXfs>
  <cellXfs count="316">
    <xf numFmtId="0" fontId="0" fillId="0" borderId="0" xfId="0"/>
    <xf numFmtId="0" fontId="9" fillId="0" borderId="0" xfId="7" applyFont="1" applyAlignment="1">
      <alignment horizontal="left"/>
    </xf>
    <xf numFmtId="49" fontId="9" fillId="0" borderId="0" xfId="7" applyNumberFormat="1" applyFont="1" applyAlignment="1">
      <alignment horizontal="left"/>
    </xf>
    <xf numFmtId="169" fontId="6" fillId="0" borderId="0" xfId="1" applyNumberFormat="1" applyFont="1" applyFill="1" applyAlignment="1">
      <alignment horizontal="right"/>
    </xf>
    <xf numFmtId="0" fontId="9" fillId="0" borderId="0" xfId="7" applyFont="1" applyAlignment="1">
      <alignment horizontal="center"/>
    </xf>
    <xf numFmtId="3" fontId="9" fillId="0" borderId="0" xfId="7" applyNumberFormat="1" applyFont="1" applyAlignment="1">
      <alignment horizontal="center"/>
    </xf>
    <xf numFmtId="49" fontId="9" fillId="0" borderId="0" xfId="7" applyNumberFormat="1" applyFont="1" applyFill="1" applyBorder="1" applyAlignment="1">
      <alignment horizontal="left"/>
    </xf>
    <xf numFmtId="169" fontId="6" fillId="0" borderId="0" xfId="1" applyNumberFormat="1" applyFont="1" applyFill="1" applyBorder="1" applyAlignment="1">
      <alignment horizontal="right"/>
    </xf>
    <xf numFmtId="3" fontId="9" fillId="0" borderId="0" xfId="7" applyNumberFormat="1" applyFont="1" applyFill="1" applyBorder="1" applyAlignment="1">
      <alignment horizontal="center"/>
    </xf>
    <xf numFmtId="169" fontId="10" fillId="0" borderId="1" xfId="1" quotePrefix="1" applyNumberFormat="1" applyFont="1" applyFill="1" applyBorder="1" applyAlignment="1">
      <alignment horizontal="left"/>
    </xf>
    <xf numFmtId="166" fontId="6" fillId="0" borderId="1" xfId="0" applyNumberFormat="1" applyFont="1" applyFill="1" applyBorder="1" applyAlignment="1"/>
    <xf numFmtId="0" fontId="6" fillId="0" borderId="0" xfId="7" applyFont="1" applyFill="1" applyBorder="1" applyAlignment="1">
      <alignment horizontal="center"/>
    </xf>
    <xf numFmtId="0" fontId="9" fillId="0" borderId="0" xfId="7" applyFont="1" applyFill="1" applyBorder="1" applyAlignment="1">
      <alignment horizontal="center"/>
    </xf>
    <xf numFmtId="0" fontId="9" fillId="0" borderId="0" xfId="7" applyFont="1" applyFill="1" applyBorder="1" applyAlignment="1">
      <alignment horizontal="left"/>
    </xf>
    <xf numFmtId="49" fontId="9" fillId="0" borderId="0" xfId="7" applyNumberFormat="1" applyFont="1" applyBorder="1" applyAlignment="1">
      <alignment horizontal="left"/>
    </xf>
    <xf numFmtId="49" fontId="9" fillId="0" borderId="0" xfId="8" applyNumberFormat="1" applyFont="1" applyBorder="1" applyAlignment="1">
      <alignment horizontal="left"/>
    </xf>
    <xf numFmtId="3" fontId="6" fillId="0" borderId="0" xfId="7" applyNumberFormat="1" applyFont="1" applyBorder="1" applyAlignment="1">
      <alignment horizontal="center"/>
    </xf>
    <xf numFmtId="49" fontId="9" fillId="0" borderId="0" xfId="7" applyNumberFormat="1" applyFont="1" applyAlignment="1">
      <alignment horizontal="center"/>
    </xf>
    <xf numFmtId="0" fontId="9" fillId="0" borderId="0" xfId="7" applyFont="1" applyBorder="1" applyAlignment="1">
      <alignment horizontal="center"/>
    </xf>
    <xf numFmtId="0" fontId="9" fillId="0" borderId="0" xfId="7" applyFont="1" applyBorder="1" applyAlignment="1">
      <alignment horizontal="left"/>
    </xf>
    <xf numFmtId="0" fontId="6" fillId="0" borderId="0" xfId="7" applyFont="1" applyAlignment="1">
      <alignment horizontal="center"/>
    </xf>
    <xf numFmtId="166" fontId="9" fillId="0" borderId="0" xfId="7" applyNumberFormat="1" applyFont="1" applyAlignment="1">
      <alignment horizontal="center"/>
    </xf>
    <xf numFmtId="166" fontId="0" fillId="0" borderId="0" xfId="0" applyNumberFormat="1"/>
    <xf numFmtId="169" fontId="0" fillId="0" borderId="0" xfId="1" applyNumberFormat="1" applyFont="1"/>
    <xf numFmtId="0" fontId="9" fillId="0" borderId="0" xfId="7" applyFont="1" applyBorder="1" applyAlignment="1">
      <alignment horizontal="center"/>
    </xf>
    <xf numFmtId="0" fontId="15" fillId="0" borderId="0" xfId="7" applyNumberFormat="1" applyFont="1" applyAlignment="1">
      <alignment horizontal="left" vertical="center"/>
    </xf>
    <xf numFmtId="0" fontId="6" fillId="0" borderId="1" xfId="7" applyFont="1" applyFill="1" applyBorder="1" applyAlignment="1">
      <alignment horizontal="center" vertical="center"/>
    </xf>
    <xf numFmtId="49" fontId="6" fillId="0" borderId="1" xfId="7" applyNumberFormat="1" applyFont="1" applyFill="1" applyBorder="1" applyAlignment="1">
      <alignment horizontal="center" vertical="center"/>
    </xf>
    <xf numFmtId="169" fontId="6" fillId="0" borderId="1" xfId="1" applyNumberFormat="1" applyFont="1" applyFill="1" applyBorder="1" applyAlignment="1">
      <alignment horizontal="center" vertical="center"/>
    </xf>
    <xf numFmtId="3" fontId="6" fillId="0" borderId="1" xfId="7" applyNumberFormat="1" applyFont="1" applyBorder="1" applyAlignment="1">
      <alignment horizontal="center" vertical="center"/>
    </xf>
    <xf numFmtId="170" fontId="0" fillId="0" borderId="0" xfId="0" applyNumberFormat="1"/>
    <xf numFmtId="0" fontId="9" fillId="0" borderId="0" xfId="7" applyNumberFormat="1" applyFont="1" applyAlignment="1">
      <alignment horizontal="left"/>
    </xf>
    <xf numFmtId="0" fontId="9" fillId="0" borderId="1" xfId="7" applyFont="1" applyFill="1" applyBorder="1" applyAlignment="1">
      <alignment horizontal="center" vertical="center"/>
    </xf>
    <xf numFmtId="169" fontId="9" fillId="0" borderId="1" xfId="1" quotePrefix="1" applyNumberFormat="1" applyFont="1" applyFill="1" applyBorder="1" applyAlignment="1">
      <alignment horizontal="left" vertical="center"/>
    </xf>
    <xf numFmtId="169" fontId="0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/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1" fontId="9" fillId="0" borderId="1" xfId="7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6" fontId="18" fillId="0" borderId="0" xfId="1" applyNumberFormat="1" applyFont="1" applyAlignment="1">
      <alignment vertical="center"/>
    </xf>
    <xf numFmtId="166" fontId="24" fillId="0" borderId="0" xfId="1" applyNumberFormat="1" applyFont="1" applyAlignment="1">
      <alignment vertical="center"/>
    </xf>
    <xf numFmtId="166" fontId="24" fillId="2" borderId="1" xfId="1" applyNumberFormat="1" applyFont="1" applyFill="1" applyBorder="1" applyAlignment="1">
      <alignment horizontal="center" vertical="center" wrapText="1"/>
    </xf>
    <xf numFmtId="166" fontId="24" fillId="7" borderId="1" xfId="1" applyNumberFormat="1" applyFont="1" applyFill="1" applyBorder="1" applyAlignment="1">
      <alignment horizontal="center" vertical="center" wrapText="1"/>
    </xf>
    <xf numFmtId="0" fontId="18" fillId="0" borderId="1" xfId="0" quotePrefix="1" applyFont="1" applyBorder="1" applyAlignment="1">
      <alignment vertical="center" wrapText="1"/>
    </xf>
    <xf numFmtId="49" fontId="9" fillId="0" borderId="0" xfId="7" applyNumberFormat="1" applyFont="1" applyAlignment="1">
      <alignment horizontal="left" vertical="center"/>
    </xf>
    <xf numFmtId="49" fontId="23" fillId="0" borderId="0" xfId="7" applyNumberFormat="1" applyFont="1" applyAlignment="1">
      <alignment horizontal="left" vertical="center"/>
    </xf>
    <xf numFmtId="49" fontId="23" fillId="0" borderId="0" xfId="7" applyNumberFormat="1" applyFont="1" applyAlignment="1">
      <alignment vertical="center"/>
    </xf>
    <xf numFmtId="49" fontId="9" fillId="0" borderId="0" xfId="7" applyNumberFormat="1" applyFont="1" applyAlignment="1">
      <alignment horizontal="center" vertical="center"/>
    </xf>
    <xf numFmtId="0" fontId="9" fillId="0" borderId="0" xfId="7" applyFont="1" applyAlignment="1">
      <alignment horizontal="center" vertical="center"/>
    </xf>
    <xf numFmtId="3" fontId="9" fillId="0" borderId="0" xfId="7" applyNumberFormat="1" applyFont="1" applyAlignment="1">
      <alignment horizontal="center" vertical="center"/>
    </xf>
    <xf numFmtId="0" fontId="6" fillId="0" borderId="8" xfId="7" applyFont="1" applyBorder="1" applyAlignment="1">
      <alignment horizontal="center" vertical="center"/>
    </xf>
    <xf numFmtId="0" fontId="9" fillId="13" borderId="9" xfId="1" applyNumberFormat="1" applyFont="1" applyFill="1" applyBorder="1" applyAlignment="1">
      <alignment horizontal="center" vertical="center"/>
    </xf>
    <xf numFmtId="165" fontId="9" fillId="13" borderId="9" xfId="1" applyFont="1" applyFill="1" applyBorder="1" applyAlignment="1">
      <alignment horizontal="center" vertical="center"/>
    </xf>
    <xf numFmtId="0" fontId="9" fillId="0" borderId="5" xfId="7" applyFont="1" applyBorder="1" applyAlignment="1">
      <alignment vertical="center"/>
    </xf>
    <xf numFmtId="0" fontId="9" fillId="0" borderId="5" xfId="7" applyFont="1" applyBorder="1" applyAlignment="1">
      <alignment horizontal="left" vertical="center"/>
    </xf>
    <xf numFmtId="166" fontId="26" fillId="13" borderId="10" xfId="0" applyNumberFormat="1" applyFont="1" applyFill="1" applyBorder="1" applyAlignment="1">
      <alignment vertical="top"/>
    </xf>
    <xf numFmtId="3" fontId="9" fillId="0" borderId="6" xfId="7" applyNumberFormat="1" applyFont="1" applyBorder="1" applyAlignment="1">
      <alignment horizontal="right" vertical="center"/>
    </xf>
    <xf numFmtId="166" fontId="22" fillId="6" borderId="1" xfId="0" applyNumberFormat="1" applyFont="1" applyFill="1" applyBorder="1" applyAlignment="1">
      <alignment vertical="top"/>
    </xf>
    <xf numFmtId="3" fontId="6" fillId="6" borderId="1" xfId="7" applyNumberFormat="1" applyFont="1" applyFill="1" applyBorder="1" applyAlignment="1">
      <alignment horizontal="center" vertical="center"/>
    </xf>
    <xf numFmtId="0" fontId="27" fillId="0" borderId="0" xfId="7" applyFont="1" applyAlignment="1">
      <alignment horizontal="center" vertical="center"/>
    </xf>
    <xf numFmtId="0" fontId="23" fillId="0" borderId="0" xfId="7" applyFont="1" applyAlignment="1">
      <alignment horizontal="center" vertical="center"/>
    </xf>
    <xf numFmtId="0" fontId="23" fillId="0" borderId="0" xfId="7" applyFont="1" applyAlignment="1">
      <alignment vertical="center"/>
    </xf>
    <xf numFmtId="0" fontId="6" fillId="0" borderId="0" xfId="7" applyFont="1" applyAlignment="1">
      <alignment horizontal="center" vertical="center"/>
    </xf>
    <xf numFmtId="3" fontId="6" fillId="0" borderId="0" xfId="7" applyNumberFormat="1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49" fontId="6" fillId="0" borderId="0" xfId="7" applyNumberFormat="1" applyFont="1" applyAlignment="1">
      <alignment horizontal="left" vertical="center"/>
    </xf>
    <xf numFmtId="49" fontId="6" fillId="0" borderId="0" xfId="7" applyNumberFormat="1" applyFont="1" applyAlignment="1">
      <alignment vertical="center"/>
    </xf>
    <xf numFmtId="49" fontId="6" fillId="0" borderId="0" xfId="7" applyNumberFormat="1" applyFont="1" applyAlignment="1">
      <alignment horizontal="center" vertical="center"/>
    </xf>
    <xf numFmtId="0" fontId="16" fillId="0" borderId="0" xfId="0" applyNumberFormat="1" applyFont="1" applyAlignment="1">
      <alignment horizontal="left" vertical="center" shrinkToFit="1"/>
    </xf>
    <xf numFmtId="0" fontId="16" fillId="0" borderId="0" xfId="0" applyNumberFormat="1" applyFont="1" applyAlignment="1">
      <alignment horizontal="center" vertical="center" wrapText="1" shrinkToFit="1"/>
    </xf>
    <xf numFmtId="167" fontId="16" fillId="0" borderId="0" xfId="0" applyNumberFormat="1" applyFont="1" applyAlignment="1">
      <alignment horizontal="right" vertical="center" wrapText="1" shrinkToFit="1"/>
    </xf>
    <xf numFmtId="170" fontId="16" fillId="0" borderId="0" xfId="0" applyNumberFormat="1" applyFont="1" applyAlignment="1">
      <alignment horizontal="center" vertical="center" wrapText="1" shrinkToFit="1"/>
    </xf>
    <xf numFmtId="168" fontId="16" fillId="0" borderId="0" xfId="6" applyNumberFormat="1" applyFont="1" applyAlignment="1">
      <alignment horizontal="right" vertical="center" wrapText="1" shrinkToFit="1"/>
    </xf>
    <xf numFmtId="166" fontId="16" fillId="0" borderId="0" xfId="0" applyNumberFormat="1" applyFont="1" applyAlignment="1">
      <alignment horizontal="center" vertical="center" wrapText="1" shrinkToFit="1"/>
    </xf>
    <xf numFmtId="0" fontId="16" fillId="0" borderId="0" xfId="0" applyFont="1" applyAlignment="1">
      <alignment horizontal="center" vertical="center"/>
    </xf>
    <xf numFmtId="169" fontId="16" fillId="0" borderId="0" xfId="1" applyNumberFormat="1" applyFont="1" applyFill="1" applyAlignment="1">
      <alignment horizontal="center" vertical="center" wrapText="1" shrinkToFit="1"/>
    </xf>
    <xf numFmtId="0" fontId="16" fillId="0" borderId="0" xfId="0" applyFont="1" applyAlignment="1">
      <alignment vertical="center" wrapText="1"/>
    </xf>
    <xf numFmtId="14" fontId="16" fillId="0" borderId="0" xfId="1" applyNumberFormat="1" applyFont="1" applyAlignment="1">
      <alignment vertical="center"/>
    </xf>
    <xf numFmtId="0" fontId="16" fillId="0" borderId="0" xfId="0" applyFont="1" applyAlignment="1">
      <alignment vertical="center"/>
    </xf>
    <xf numFmtId="167" fontId="16" fillId="0" borderId="0" xfId="0" applyNumberFormat="1" applyFont="1" applyFill="1" applyAlignment="1">
      <alignment horizontal="right" vertical="center" wrapText="1" shrinkToFi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1" fontId="9" fillId="0" borderId="1" xfId="7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169" fontId="18" fillId="0" borderId="0" xfId="1" applyNumberFormat="1" applyFont="1" applyAlignment="1">
      <alignment vertical="center"/>
    </xf>
    <xf numFmtId="0" fontId="9" fillId="0" borderId="1" xfId="9" applyFont="1" applyBorder="1" applyAlignment="1">
      <alignment horizontal="center" vertical="center" wrapText="1" shrinkToFit="1"/>
    </xf>
    <xf numFmtId="169" fontId="16" fillId="0" borderId="0" xfId="1" applyNumberFormat="1" applyFont="1" applyFill="1" applyAlignment="1">
      <alignment horizontal="center" vertical="center"/>
    </xf>
    <xf numFmtId="169" fontId="16" fillId="0" borderId="0" xfId="1" applyNumberFormat="1" applyFont="1" applyFill="1" applyAlignment="1">
      <alignment horizontal="center" vertical="center" shrinkToFit="1"/>
    </xf>
    <xf numFmtId="169" fontId="16" fillId="0" borderId="0" xfId="1" applyNumberFormat="1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14" fontId="33" fillId="0" borderId="0" xfId="0" applyNumberFormat="1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169" fontId="16" fillId="7" borderId="0" xfId="1" applyNumberFormat="1" applyFont="1" applyFill="1" applyAlignment="1">
      <alignment horizontal="center" vertical="center"/>
    </xf>
    <xf numFmtId="0" fontId="17" fillId="14" borderId="1" xfId="0" applyFont="1" applyFill="1" applyBorder="1" applyAlignment="1">
      <alignment horizontal="center" vertical="center" wrapText="1"/>
    </xf>
    <xf numFmtId="14" fontId="17" fillId="14" borderId="1" xfId="0" applyNumberFormat="1" applyFont="1" applyFill="1" applyBorder="1" applyAlignment="1">
      <alignment horizontal="center" vertical="center" wrapText="1"/>
    </xf>
    <xf numFmtId="169" fontId="17" fillId="10" borderId="1" xfId="1" applyNumberFormat="1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14" fontId="33" fillId="0" borderId="1" xfId="0" applyNumberFormat="1" applyFont="1" applyBorder="1" applyAlignment="1">
      <alignment horizontal="center" vertical="center" wrapText="1"/>
    </xf>
    <xf numFmtId="0" fontId="33" fillId="0" borderId="1" xfId="0" quotePrefix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7" borderId="0" xfId="0" applyFont="1" applyFill="1" applyAlignment="1">
      <alignment horizontal="center" vertical="center"/>
    </xf>
    <xf numFmtId="0" fontId="16" fillId="2" borderId="0" xfId="0" applyNumberFormat="1" applyFont="1" applyFill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 shrinkToFit="1"/>
    </xf>
    <xf numFmtId="167" fontId="17" fillId="5" borderId="1" xfId="0" applyNumberFormat="1" applyFont="1" applyFill="1" applyBorder="1" applyAlignment="1">
      <alignment horizontal="center" vertical="center" wrapText="1" shrinkToFit="1"/>
    </xf>
    <xf numFmtId="167" fontId="17" fillId="11" borderId="1" xfId="0" applyNumberFormat="1" applyFont="1" applyFill="1" applyBorder="1" applyAlignment="1">
      <alignment horizontal="center" vertical="center" wrapText="1" shrinkToFit="1"/>
    </xf>
    <xf numFmtId="167" fontId="17" fillId="3" borderId="1" xfId="0" applyNumberFormat="1" applyFont="1" applyFill="1" applyBorder="1" applyAlignment="1">
      <alignment horizontal="center" vertical="center" wrapText="1" shrinkToFit="1"/>
    </xf>
    <xf numFmtId="167" fontId="17" fillId="10" borderId="1" xfId="0" applyNumberFormat="1" applyFont="1" applyFill="1" applyBorder="1" applyAlignment="1">
      <alignment horizontal="center" vertical="center" wrapText="1" shrinkToFit="1"/>
    </xf>
    <xf numFmtId="167" fontId="17" fillId="8" borderId="1" xfId="0" applyNumberFormat="1" applyFont="1" applyFill="1" applyBorder="1" applyAlignment="1">
      <alignment horizontal="center" vertical="center" wrapText="1" shrinkToFit="1"/>
    </xf>
    <xf numFmtId="0" fontId="16" fillId="0" borderId="1" xfId="0" applyFont="1" applyBorder="1" applyAlignment="1">
      <alignment vertical="center" wrapText="1"/>
    </xf>
    <xf numFmtId="0" fontId="16" fillId="0" borderId="1" xfId="0" applyNumberFormat="1" applyFont="1" applyBorder="1" applyAlignment="1">
      <alignment vertical="center" shrinkToFit="1"/>
    </xf>
    <xf numFmtId="0" fontId="16" fillId="0" borderId="1" xfId="0" applyNumberFormat="1" applyFont="1" applyBorder="1" applyAlignment="1">
      <alignment horizontal="center" vertical="center" wrapText="1" shrinkToFit="1"/>
    </xf>
    <xf numFmtId="167" fontId="16" fillId="0" borderId="1" xfId="0" applyNumberFormat="1" applyFont="1" applyBorder="1" applyAlignment="1">
      <alignment vertical="center" wrapText="1" shrinkToFit="1"/>
    </xf>
    <xf numFmtId="167" fontId="16" fillId="0" borderId="1" xfId="0" applyNumberFormat="1" applyFont="1" applyFill="1" applyBorder="1" applyAlignment="1">
      <alignment vertical="center" wrapText="1" shrinkToFit="1"/>
    </xf>
    <xf numFmtId="167" fontId="17" fillId="0" borderId="1" xfId="0" applyNumberFormat="1" applyFont="1" applyBorder="1" applyAlignment="1">
      <alignment vertical="center" wrapText="1" shrinkToFit="1"/>
    </xf>
    <xf numFmtId="14" fontId="16" fillId="0" borderId="1" xfId="1" applyNumberFormat="1" applyFont="1" applyBorder="1" applyAlignment="1">
      <alignment vertical="center"/>
    </xf>
    <xf numFmtId="0" fontId="16" fillId="0" borderId="1" xfId="0" quotePrefix="1" applyFont="1" applyBorder="1" applyAlignment="1">
      <alignment horizontal="center" vertical="center"/>
    </xf>
    <xf numFmtId="169" fontId="16" fillId="2" borderId="0" xfId="1" applyNumberFormat="1" applyFont="1" applyFill="1" applyAlignment="1">
      <alignment horizontal="center" vertical="center"/>
    </xf>
    <xf numFmtId="169" fontId="17" fillId="14" borderId="1" xfId="1" applyNumberFormat="1" applyFont="1" applyFill="1" applyBorder="1" applyAlignment="1">
      <alignment horizontal="center" vertical="center" wrapText="1"/>
    </xf>
    <xf numFmtId="169" fontId="33" fillId="0" borderId="1" xfId="1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14" fontId="17" fillId="9" borderId="1" xfId="0" applyNumberFormat="1" applyFont="1" applyFill="1" applyBorder="1" applyAlignment="1">
      <alignment horizontal="center" vertical="center" wrapText="1"/>
    </xf>
    <xf numFmtId="169" fontId="17" fillId="9" borderId="1" xfId="1" applyNumberFormat="1" applyFont="1" applyFill="1" applyBorder="1" applyAlignment="1">
      <alignment horizontal="center" vertical="center" wrapText="1"/>
    </xf>
    <xf numFmtId="169" fontId="18" fillId="0" borderId="1" xfId="1" applyNumberFormat="1" applyFont="1" applyFill="1" applyBorder="1" applyAlignment="1">
      <alignment vertical="center" wrapText="1"/>
    </xf>
    <xf numFmtId="0" fontId="16" fillId="0" borderId="1" xfId="9" applyFont="1" applyBorder="1" applyAlignment="1">
      <alignment horizontal="left" vertical="center" wrapText="1" shrinkToFit="1"/>
    </xf>
    <xf numFmtId="165" fontId="28" fillId="0" borderId="1" xfId="5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35" fillId="0" borderId="0" xfId="0" applyFont="1" applyAlignment="1">
      <alignment horizontal="right" vertical="center" wrapText="1"/>
    </xf>
    <xf numFmtId="14" fontId="18" fillId="0" borderId="1" xfId="0" applyNumberFormat="1" applyFont="1" applyBorder="1" applyAlignment="1">
      <alignment vertical="center" wrapText="1"/>
    </xf>
    <xf numFmtId="166" fontId="18" fillId="0" borderId="1" xfId="1" applyNumberFormat="1" applyFont="1" applyBorder="1" applyAlignment="1">
      <alignment vertical="center" wrapText="1"/>
    </xf>
    <xf numFmtId="169" fontId="18" fillId="0" borderId="1" xfId="1" applyNumberFormat="1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14" fontId="16" fillId="12" borderId="1" xfId="0" applyNumberFormat="1" applyFont="1" applyFill="1" applyBorder="1" applyAlignment="1">
      <alignment horizontal="center" vertical="center" wrapText="1"/>
    </xf>
    <xf numFmtId="166" fontId="18" fillId="0" borderId="1" xfId="1" applyNumberFormat="1" applyFont="1" applyBorder="1" applyAlignment="1">
      <alignment horizontal="center" vertical="center" wrapText="1"/>
    </xf>
    <xf numFmtId="169" fontId="18" fillId="0" borderId="1" xfId="1" applyNumberFormat="1" applyFont="1" applyBorder="1" applyAlignment="1">
      <alignment horizontal="center" vertical="center" wrapText="1"/>
    </xf>
    <xf numFmtId="0" fontId="18" fillId="0" borderId="1" xfId="0" quotePrefix="1" applyFont="1" applyBorder="1" applyAlignment="1">
      <alignment horizontal="center" vertical="center" wrapText="1"/>
    </xf>
    <xf numFmtId="166" fontId="16" fillId="0" borderId="1" xfId="1" applyNumberFormat="1" applyFont="1" applyBorder="1" applyAlignment="1">
      <alignment horizontal="center" vertical="center" wrapText="1"/>
    </xf>
    <xf numFmtId="0" fontId="9" fillId="0" borderId="1" xfId="9" quotePrefix="1" applyFont="1" applyBorder="1" applyAlignment="1">
      <alignment horizontal="center" vertical="center" wrapText="1" shrinkToFit="1"/>
    </xf>
    <xf numFmtId="1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9" fontId="9" fillId="0" borderId="0" xfId="1" applyNumberFormat="1" applyFont="1" applyAlignment="1">
      <alignment vertical="center"/>
    </xf>
    <xf numFmtId="14" fontId="16" fillId="0" borderId="0" xfId="0" applyNumberFormat="1" applyFont="1" applyAlignment="1">
      <alignment vertical="center"/>
    </xf>
    <xf numFmtId="169" fontId="16" fillId="0" borderId="0" xfId="0" applyNumberFormat="1" applyFont="1" applyAlignment="1">
      <alignment vertical="center" wrapText="1"/>
    </xf>
    <xf numFmtId="14" fontId="16" fillId="0" borderId="1" xfId="0" applyNumberFormat="1" applyFont="1" applyBorder="1" applyAlignment="1">
      <alignment vertical="center" wrapText="1"/>
    </xf>
    <xf numFmtId="169" fontId="16" fillId="0" borderId="1" xfId="1" applyNumberFormat="1" applyFont="1" applyBorder="1" applyAlignment="1">
      <alignment vertical="center" wrapText="1"/>
    </xf>
    <xf numFmtId="166" fontId="16" fillId="0" borderId="1" xfId="1" applyNumberFormat="1" applyFont="1" applyBorder="1" applyAlignment="1">
      <alignment vertical="center" wrapText="1"/>
    </xf>
    <xf numFmtId="169" fontId="16" fillId="0" borderId="0" xfId="1" applyNumberFormat="1" applyFont="1" applyAlignment="1">
      <alignment vertical="center" wrapText="1"/>
    </xf>
    <xf numFmtId="0" fontId="0" fillId="0" borderId="0" xfId="0" applyAlignment="1">
      <alignment horizontal="right" vertical="center"/>
    </xf>
    <xf numFmtId="0" fontId="17" fillId="15" borderId="1" xfId="0" applyFont="1" applyFill="1" applyBorder="1" applyAlignment="1">
      <alignment horizontal="center" vertical="center" wrapText="1"/>
    </xf>
    <xf numFmtId="0" fontId="34" fillId="0" borderId="0" xfId="0" applyNumberFormat="1" applyFont="1" applyAlignment="1">
      <alignment horizontal="left" vertical="center"/>
    </xf>
    <xf numFmtId="0" fontId="16" fillId="0" borderId="0" xfId="0" applyNumberFormat="1" applyFont="1" applyAlignment="1">
      <alignment horizontal="center" vertical="center" shrinkToFit="1"/>
    </xf>
    <xf numFmtId="167" fontId="16" fillId="0" borderId="0" xfId="0" applyNumberFormat="1" applyFont="1" applyAlignment="1">
      <alignment horizontal="center" vertical="center" wrapText="1" shrinkToFit="1"/>
    </xf>
    <xf numFmtId="168" fontId="16" fillId="0" borderId="0" xfId="6" applyNumberFormat="1" applyFont="1" applyAlignment="1">
      <alignment horizontal="center" vertical="center" wrapText="1" shrinkToFit="1"/>
    </xf>
    <xf numFmtId="165" fontId="16" fillId="0" borderId="0" xfId="1" applyNumberFormat="1" applyFont="1" applyAlignment="1">
      <alignment horizontal="center" vertical="center" wrapText="1" shrinkToFit="1"/>
    </xf>
    <xf numFmtId="164" fontId="16" fillId="0" borderId="0" xfId="0" applyNumberFormat="1" applyFont="1" applyAlignment="1">
      <alignment horizontal="center" vertical="center" wrapText="1" shrinkToFit="1"/>
    </xf>
    <xf numFmtId="169" fontId="16" fillId="0" borderId="0" xfId="1" applyNumberFormat="1" applyFont="1" applyAlignment="1">
      <alignment horizontal="center" vertical="center" wrapText="1" shrinkToFit="1"/>
    </xf>
    <xf numFmtId="14" fontId="16" fillId="0" borderId="0" xfId="1" applyNumberFormat="1" applyFont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4" fontId="36" fillId="0" borderId="1" xfId="0" applyNumberFormat="1" applyFont="1" applyBorder="1" applyAlignment="1">
      <alignment horizontal="center" vertical="center" wrapText="1"/>
    </xf>
    <xf numFmtId="169" fontId="36" fillId="0" borderId="1" xfId="1" applyNumberFormat="1" applyFont="1" applyFill="1" applyBorder="1" applyAlignment="1">
      <alignment horizontal="center" vertical="center" wrapText="1"/>
    </xf>
    <xf numFmtId="0" fontId="18" fillId="0" borderId="0" xfId="0" quotePrefix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166" fontId="18" fillId="0" borderId="1" xfId="1" applyNumberFormat="1" applyFont="1" applyBorder="1" applyAlignment="1">
      <alignment vertical="center"/>
    </xf>
    <xf numFmtId="166" fontId="18" fillId="6" borderId="1" xfId="1" applyNumberFormat="1" applyFont="1" applyFill="1" applyBorder="1" applyAlignment="1">
      <alignment vertical="center"/>
    </xf>
    <xf numFmtId="166" fontId="18" fillId="0" borderId="1" xfId="1" applyNumberFormat="1" applyFont="1" applyFill="1" applyBorder="1" applyAlignment="1">
      <alignment vertical="center"/>
    </xf>
    <xf numFmtId="166" fontId="18" fillId="0" borderId="1" xfId="0" applyNumberFormat="1" applyFont="1" applyBorder="1" applyAlignment="1">
      <alignment horizontal="right" vertical="center"/>
    </xf>
    <xf numFmtId="169" fontId="18" fillId="0" borderId="1" xfId="1" applyNumberFormat="1" applyFont="1" applyBorder="1" applyAlignment="1">
      <alignment vertical="center"/>
    </xf>
    <xf numFmtId="14" fontId="18" fillId="0" borderId="1" xfId="1" applyNumberFormat="1" applyFont="1" applyBorder="1" applyAlignment="1">
      <alignment vertical="center"/>
    </xf>
    <xf numFmtId="0" fontId="28" fillId="0" borderId="0" xfId="0" applyFont="1" applyAlignment="1">
      <alignment horizontal="center" vertical="center" wrapText="1"/>
    </xf>
    <xf numFmtId="169" fontId="18" fillId="0" borderId="1" xfId="0" applyNumberFormat="1" applyFont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0" xfId="0" quotePrefix="1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39" fillId="18" borderId="0" xfId="0" applyFont="1" applyFill="1" applyAlignment="1">
      <alignment vertical="center"/>
    </xf>
    <xf numFmtId="0" fontId="40" fillId="18" borderId="0" xfId="0" applyFont="1" applyFill="1" applyAlignment="1">
      <alignment vertical="center" wrapText="1"/>
    </xf>
    <xf numFmtId="0" fontId="40" fillId="18" borderId="0" xfId="0" applyFont="1" applyFill="1" applyAlignment="1">
      <alignment vertical="center"/>
    </xf>
    <xf numFmtId="0" fontId="24" fillId="17" borderId="1" xfId="0" applyFont="1" applyFill="1" applyBorder="1" applyAlignment="1">
      <alignment horizontal="center" vertical="center"/>
    </xf>
    <xf numFmtId="0" fontId="24" fillId="17" borderId="1" xfId="0" applyFont="1" applyFill="1" applyBorder="1" applyAlignment="1">
      <alignment horizontal="center" vertical="center" wrapText="1"/>
    </xf>
    <xf numFmtId="0" fontId="22" fillId="0" borderId="0" xfId="0" quotePrefix="1" applyFont="1" applyBorder="1" applyAlignment="1">
      <alignment vertical="center"/>
    </xf>
    <xf numFmtId="166" fontId="18" fillId="0" borderId="11" xfId="0" applyNumberFormat="1" applyFont="1" applyBorder="1" applyAlignment="1">
      <alignment horizontal="right" vertical="center"/>
    </xf>
    <xf numFmtId="0" fontId="41" fillId="16" borderId="11" xfId="0" applyFont="1" applyFill="1" applyBorder="1" applyAlignment="1">
      <alignment vertical="center"/>
    </xf>
    <xf numFmtId="0" fontId="37" fillId="16" borderId="12" xfId="0" applyFont="1" applyFill="1" applyBorder="1" applyAlignment="1">
      <alignment vertical="center"/>
    </xf>
    <xf numFmtId="0" fontId="37" fillId="16" borderId="13" xfId="0" applyFont="1" applyFill="1" applyBorder="1" applyAlignment="1">
      <alignment vertical="center"/>
    </xf>
    <xf numFmtId="0" fontId="37" fillId="16" borderId="14" xfId="0" applyFont="1" applyFill="1" applyBorder="1" applyAlignment="1">
      <alignment vertical="center"/>
    </xf>
    <xf numFmtId="49" fontId="18" fillId="6" borderId="11" xfId="0" quotePrefix="1" applyNumberFormat="1" applyFont="1" applyFill="1" applyBorder="1" applyAlignment="1">
      <alignment horizontal="right" vertical="center"/>
    </xf>
    <xf numFmtId="166" fontId="24" fillId="0" borderId="11" xfId="0" applyNumberFormat="1" applyFont="1" applyBorder="1" applyAlignment="1">
      <alignment horizontal="right" vertical="center"/>
    </xf>
    <xf numFmtId="166" fontId="43" fillId="0" borderId="11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/>
    <xf numFmtId="0" fontId="24" fillId="0" borderId="20" xfId="0" applyFont="1" applyBorder="1" applyAlignment="1">
      <alignment horizontal="center" wrapText="1"/>
    </xf>
    <xf numFmtId="0" fontId="44" fillId="0" borderId="22" xfId="0" applyFont="1" applyBorder="1" applyAlignment="1">
      <alignment wrapText="1"/>
    </xf>
    <xf numFmtId="0" fontId="44" fillId="0" borderId="0" xfId="0" applyFont="1" applyAlignment="1">
      <alignment wrapText="1"/>
    </xf>
    <xf numFmtId="0" fontId="36" fillId="0" borderId="0" xfId="0" applyFont="1" applyAlignment="1">
      <alignment vertical="center"/>
    </xf>
    <xf numFmtId="0" fontId="18" fillId="0" borderId="25" xfId="0" quotePrefix="1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6" xfId="0" quotePrefix="1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44" fillId="0" borderId="21" xfId="0" applyFont="1" applyBorder="1" applyAlignment="1">
      <alignment wrapText="1"/>
    </xf>
    <xf numFmtId="0" fontId="28" fillId="16" borderId="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8" fillId="7" borderId="1" xfId="0" applyNumberFormat="1" applyFont="1" applyFill="1" applyBorder="1" applyAlignment="1">
      <alignment horizontal="center" vertical="center" wrapText="1" shrinkToFit="1"/>
    </xf>
    <xf numFmtId="167" fontId="28" fillId="7" borderId="1" xfId="0" applyNumberFormat="1" applyFont="1" applyFill="1" applyBorder="1" applyAlignment="1">
      <alignment horizontal="center" vertical="center" wrapText="1" shrinkToFit="1"/>
    </xf>
    <xf numFmtId="167" fontId="29" fillId="7" borderId="1" xfId="0" applyNumberFormat="1" applyFont="1" applyFill="1" applyBorder="1" applyAlignment="1">
      <alignment horizontal="center" vertical="center" wrapText="1" shrinkToFit="1"/>
    </xf>
    <xf numFmtId="167" fontId="31" fillId="7" borderId="1" xfId="0" applyNumberFormat="1" applyFont="1" applyFill="1" applyBorder="1" applyAlignment="1">
      <alignment horizontal="center" vertical="center" wrapText="1" shrinkToFit="1"/>
    </xf>
    <xf numFmtId="169" fontId="29" fillId="7" borderId="1" xfId="1" applyNumberFormat="1" applyFont="1" applyFill="1" applyBorder="1" applyAlignment="1">
      <alignment horizontal="center" vertical="center" wrapText="1"/>
    </xf>
    <xf numFmtId="0" fontId="29" fillId="7" borderId="1" xfId="0" applyNumberFormat="1" applyFont="1" applyFill="1" applyBorder="1" applyAlignment="1">
      <alignment horizontal="center" vertical="center" wrapText="1"/>
    </xf>
    <xf numFmtId="0" fontId="24" fillId="0" borderId="0" xfId="0" quotePrefix="1" applyFont="1" applyBorder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1" xfId="0" quotePrefix="1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9" fontId="35" fillId="20" borderId="1" xfId="1" applyNumberFormat="1" applyFont="1" applyFill="1" applyBorder="1" applyAlignment="1">
      <alignment vertical="center"/>
    </xf>
    <xf numFmtId="169" fontId="26" fillId="21" borderId="1" xfId="1" applyNumberFormat="1" applyFont="1" applyFill="1" applyBorder="1" applyAlignment="1">
      <alignment vertical="center"/>
    </xf>
    <xf numFmtId="0" fontId="37" fillId="16" borderId="12" xfId="0" applyFont="1" applyFill="1" applyBorder="1" applyAlignment="1">
      <alignment horizontal="left" vertical="center"/>
    </xf>
    <xf numFmtId="0" fontId="37" fillId="16" borderId="13" xfId="0" applyFont="1" applyFill="1" applyBorder="1" applyAlignment="1">
      <alignment horizontal="left" vertical="center"/>
    </xf>
    <xf numFmtId="0" fontId="37" fillId="16" borderId="14" xfId="0" applyFont="1" applyFill="1" applyBorder="1" applyAlignment="1">
      <alignment horizontal="left" vertical="center"/>
    </xf>
    <xf numFmtId="0" fontId="18" fillId="19" borderId="0" xfId="0" applyFont="1" applyFill="1" applyBorder="1" applyAlignment="1">
      <alignment horizontal="left" vertical="center" wrapText="1"/>
    </xf>
    <xf numFmtId="0" fontId="37" fillId="16" borderId="12" xfId="0" applyFont="1" applyFill="1" applyBorder="1" applyAlignment="1">
      <alignment horizontal="center" vertical="center"/>
    </xf>
    <xf numFmtId="0" fontId="37" fillId="16" borderId="13" xfId="0" applyFont="1" applyFill="1" applyBorder="1" applyAlignment="1">
      <alignment horizontal="center" vertical="center"/>
    </xf>
    <xf numFmtId="0" fontId="37" fillId="16" borderId="14" xfId="0" applyFont="1" applyFill="1" applyBorder="1" applyAlignment="1">
      <alignment horizontal="center" vertical="center"/>
    </xf>
    <xf numFmtId="0" fontId="41" fillId="16" borderId="23" xfId="0" applyFont="1" applyFill="1" applyBorder="1" applyAlignment="1">
      <alignment horizontal="left" vertical="center"/>
    </xf>
    <xf numFmtId="0" fontId="41" fillId="16" borderId="24" xfId="0" applyFont="1" applyFill="1" applyBorder="1" applyAlignment="1">
      <alignment horizontal="left" vertical="center"/>
    </xf>
    <xf numFmtId="0" fontId="38" fillId="16" borderId="23" xfId="0" applyFont="1" applyFill="1" applyBorder="1" applyAlignment="1">
      <alignment horizontal="left" vertical="center"/>
    </xf>
    <xf numFmtId="0" fontId="38" fillId="16" borderId="24" xfId="0" applyFont="1" applyFill="1" applyBorder="1" applyAlignment="1">
      <alignment horizontal="left" vertical="center"/>
    </xf>
    <xf numFmtId="0" fontId="41" fillId="16" borderId="12" xfId="0" applyFont="1" applyFill="1" applyBorder="1" applyAlignment="1">
      <alignment horizontal="left" vertical="center"/>
    </xf>
    <xf numFmtId="0" fontId="41" fillId="16" borderId="14" xfId="0" applyFont="1" applyFill="1" applyBorder="1" applyAlignment="1">
      <alignment horizontal="left" vertical="center"/>
    </xf>
    <xf numFmtId="0" fontId="38" fillId="16" borderId="17" xfId="0" applyFont="1" applyFill="1" applyBorder="1" applyAlignment="1">
      <alignment horizontal="left" vertical="center" wrapText="1"/>
    </xf>
    <xf numFmtId="0" fontId="38" fillId="16" borderId="19" xfId="0" applyFont="1" applyFill="1" applyBorder="1" applyAlignment="1">
      <alignment horizontal="left" vertical="center" wrapText="1"/>
    </xf>
    <xf numFmtId="49" fontId="25" fillId="0" borderId="0" xfId="7" applyNumberFormat="1" applyFont="1" applyAlignment="1">
      <alignment horizontal="center" vertical="center"/>
    </xf>
    <xf numFmtId="0" fontId="6" fillId="0" borderId="0" xfId="7" applyFont="1" applyAlignment="1">
      <alignment horizontal="center" vertical="center"/>
    </xf>
    <xf numFmtId="3" fontId="6" fillId="6" borderId="2" xfId="7" applyNumberFormat="1" applyFont="1" applyFill="1" applyBorder="1" applyAlignment="1">
      <alignment horizontal="center" vertical="center"/>
    </xf>
    <xf numFmtId="3" fontId="6" fillId="6" borderId="7" xfId="7" applyNumberFormat="1" applyFont="1" applyFill="1" applyBorder="1" applyAlignment="1">
      <alignment horizontal="center" vertical="center"/>
    </xf>
    <xf numFmtId="3" fontId="6" fillId="6" borderId="4" xfId="7" applyNumberFormat="1" applyFont="1" applyFill="1" applyBorder="1" applyAlignment="1">
      <alignment horizontal="center" vertical="center"/>
    </xf>
    <xf numFmtId="169" fontId="6" fillId="0" borderId="0" xfId="1" applyNumberFormat="1" applyFont="1" applyFill="1" applyAlignment="1">
      <alignment horizontal="center"/>
    </xf>
    <xf numFmtId="0" fontId="9" fillId="0" borderId="0" xfId="7" applyFont="1" applyBorder="1" applyAlignment="1">
      <alignment horizontal="left"/>
    </xf>
    <xf numFmtId="0" fontId="9" fillId="0" borderId="0" xfId="7" applyFont="1" applyBorder="1" applyAlignment="1">
      <alignment horizontal="left" wrapText="1"/>
    </xf>
    <xf numFmtId="0" fontId="12" fillId="0" borderId="0" xfId="7" applyFont="1" applyBorder="1" applyAlignment="1">
      <alignment horizontal="center"/>
    </xf>
    <xf numFmtId="3" fontId="6" fillId="0" borderId="1" xfId="7" applyNumberFormat="1" applyFont="1" applyFill="1" applyBorder="1" applyAlignment="1">
      <alignment horizontal="center"/>
    </xf>
    <xf numFmtId="49" fontId="6" fillId="0" borderId="0" xfId="7" applyNumberFormat="1" applyFont="1" applyBorder="1" applyAlignment="1">
      <alignment horizontal="center"/>
    </xf>
    <xf numFmtId="49" fontId="7" fillId="0" borderId="0" xfId="7" applyNumberFormat="1" applyFont="1" applyBorder="1" applyAlignment="1">
      <alignment horizontal="right"/>
    </xf>
    <xf numFmtId="0" fontId="8" fillId="0" borderId="0" xfId="7" applyFont="1" applyBorder="1" applyAlignment="1">
      <alignment horizontal="left"/>
    </xf>
    <xf numFmtId="0" fontId="40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26" fillId="21" borderId="2" xfId="0" applyFont="1" applyFill="1" applyBorder="1" applyAlignment="1">
      <alignment horizontal="center" vertical="center"/>
    </xf>
    <xf numFmtId="0" fontId="26" fillId="21" borderId="7" xfId="0" applyFont="1" applyFill="1" applyBorder="1" applyAlignment="1">
      <alignment horizontal="center" vertical="center"/>
    </xf>
    <xf numFmtId="0" fontId="26" fillId="21" borderId="4" xfId="0" applyFont="1" applyFill="1" applyBorder="1" applyAlignment="1">
      <alignment horizontal="center" vertical="center"/>
    </xf>
    <xf numFmtId="0" fontId="35" fillId="20" borderId="2" xfId="0" applyFont="1" applyFill="1" applyBorder="1" applyAlignment="1">
      <alignment horizontal="left" vertical="center"/>
    </xf>
    <xf numFmtId="0" fontId="35" fillId="20" borderId="7" xfId="0" applyFont="1" applyFill="1" applyBorder="1" applyAlignment="1">
      <alignment horizontal="left" vertical="center"/>
    </xf>
    <xf numFmtId="0" fontId="35" fillId="20" borderId="4" xfId="0" applyFont="1" applyFill="1" applyBorder="1" applyAlignment="1">
      <alignment horizontal="left" vertical="center"/>
    </xf>
    <xf numFmtId="0" fontId="24" fillId="10" borderId="27" xfId="0" applyFont="1" applyFill="1" applyBorder="1" applyAlignment="1">
      <alignment horizontal="center" vertical="center" wrapText="1"/>
    </xf>
    <xf numFmtId="0" fontId="24" fillId="10" borderId="29" xfId="0" applyFont="1" applyFill="1" applyBorder="1" applyAlignment="1">
      <alignment horizontal="center" vertical="center" wrapText="1"/>
    </xf>
    <xf numFmtId="0" fontId="24" fillId="10" borderId="28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24" fillId="19" borderId="27" xfId="0" applyFont="1" applyFill="1" applyBorder="1" applyAlignment="1">
      <alignment horizontal="center" vertical="center" wrapText="1"/>
    </xf>
    <xf numFmtId="0" fontId="24" fillId="19" borderId="28" xfId="0" applyFont="1" applyFill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19" borderId="2" xfId="0" applyFont="1" applyFill="1" applyBorder="1" applyAlignment="1">
      <alignment horizontal="center" vertical="center" wrapText="1"/>
    </xf>
    <xf numFmtId="0" fontId="24" fillId="19" borderId="7" xfId="0" applyFont="1" applyFill="1" applyBorder="1" applyAlignment="1">
      <alignment horizontal="center" vertical="center" wrapText="1"/>
    </xf>
    <xf numFmtId="0" fontId="24" fillId="19" borderId="4" xfId="0" applyFont="1" applyFill="1" applyBorder="1" applyAlignment="1">
      <alignment horizontal="center" vertical="center" wrapText="1"/>
    </xf>
    <xf numFmtId="0" fontId="24" fillId="10" borderId="2" xfId="0" applyFont="1" applyFill="1" applyBorder="1" applyAlignment="1">
      <alignment horizontal="center" vertical="center" wrapText="1"/>
    </xf>
    <xf numFmtId="0" fontId="24" fillId="10" borderId="7" xfId="0" applyFont="1" applyFill="1" applyBorder="1" applyAlignment="1">
      <alignment horizontal="center" vertical="center" wrapText="1"/>
    </xf>
    <xf numFmtId="0" fontId="24" fillId="10" borderId="4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/>
    </xf>
    <xf numFmtId="166" fontId="16" fillId="4" borderId="1" xfId="0" applyNumberFormat="1" applyFont="1" applyFill="1" applyBorder="1" applyAlignment="1">
      <alignment horizontal="center" vertical="center" wrapText="1" shrinkToFit="1"/>
    </xf>
    <xf numFmtId="167" fontId="16" fillId="2" borderId="1" xfId="0" applyNumberFormat="1" applyFont="1" applyFill="1" applyBorder="1" applyAlignment="1">
      <alignment horizontal="center" vertical="center" wrapText="1" shrinkToFit="1"/>
    </xf>
    <xf numFmtId="167" fontId="16" fillId="2" borderId="2" xfId="0" applyNumberFormat="1" applyFont="1" applyFill="1" applyBorder="1" applyAlignment="1">
      <alignment horizontal="center" vertical="center" wrapText="1" shrinkToFit="1"/>
    </xf>
    <xf numFmtId="167" fontId="16" fillId="2" borderId="7" xfId="0" applyNumberFormat="1" applyFont="1" applyFill="1" applyBorder="1" applyAlignment="1">
      <alignment horizontal="center" vertical="center" wrapText="1" shrinkToFit="1"/>
    </xf>
    <xf numFmtId="167" fontId="16" fillId="2" borderId="4" xfId="0" applyNumberFormat="1" applyFont="1" applyFill="1" applyBorder="1" applyAlignment="1">
      <alignment horizontal="center" vertical="center" wrapText="1" shrinkToFit="1"/>
    </xf>
    <xf numFmtId="167" fontId="16" fillId="2" borderId="3" xfId="0" applyNumberFormat="1" applyFont="1" applyFill="1" applyBorder="1" applyAlignment="1">
      <alignment horizontal="center" vertical="center" wrapText="1" shrinkToFit="1"/>
    </xf>
    <xf numFmtId="167" fontId="16" fillId="9" borderId="1" xfId="0" applyNumberFormat="1" applyFont="1" applyFill="1" applyBorder="1" applyAlignment="1">
      <alignment horizontal="center" vertical="center" wrapText="1" shrinkToFit="1"/>
    </xf>
    <xf numFmtId="167" fontId="16" fillId="9" borderId="2" xfId="0" applyNumberFormat="1" applyFont="1" applyFill="1" applyBorder="1" applyAlignment="1">
      <alignment horizontal="center" vertical="center" wrapText="1" shrinkToFit="1"/>
    </xf>
    <xf numFmtId="167" fontId="16" fillId="9" borderId="7" xfId="0" applyNumberFormat="1" applyFont="1" applyFill="1" applyBorder="1" applyAlignment="1">
      <alignment horizontal="center" vertical="center" wrapText="1" shrinkToFit="1"/>
    </xf>
    <xf numFmtId="167" fontId="16" fillId="9" borderId="4" xfId="0" applyNumberFormat="1" applyFont="1" applyFill="1" applyBorder="1" applyAlignment="1">
      <alignment horizontal="center" vertical="center" wrapText="1" shrinkToFit="1"/>
    </xf>
  </cellXfs>
  <cellStyles count="15">
    <cellStyle name="Comma" xfId="1" builtinId="3"/>
    <cellStyle name="Comma 2" xfId="3"/>
    <cellStyle name="Comma 2 2" xfId="5"/>
    <cellStyle name="Comma 3" xfId="12"/>
    <cellStyle name="Comma 3 2" xfId="13"/>
    <cellStyle name="Comma 4" xfId="10"/>
    <cellStyle name="Normal" xfId="0" builtinId="0"/>
    <cellStyle name="Normal 13" xfId="2"/>
    <cellStyle name="Normal 2" xfId="9"/>
    <cellStyle name="Normal 2 3" xfId="14"/>
    <cellStyle name="Normal 3" xfId="11"/>
    <cellStyle name="Normal 3 2 2" xfId="7"/>
    <cellStyle name="Normal 7" xfId="4"/>
    <cellStyle name="Normal_file do luong" xfId="8"/>
    <cellStyle name="Percent" xfId="6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9"/>
        </patternFill>
      </fill>
    </dxf>
  </dxfs>
  <tableStyles count="0" defaultTableStyle="TableStyleMedium2" defaultPivotStyle="PivotStyleLight16"/>
  <colors>
    <mruColors>
      <color rgb="FF89F363"/>
      <color rgb="FFBADD23"/>
      <color rgb="FFD9E1F2"/>
      <color rgb="FFFFFF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tup\Tien%20ich\Doiso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oiso"/>
    </sheetNames>
    <definedNames>
      <definedName name="vnd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O83"/>
  <sheetViews>
    <sheetView showGridLines="0" zoomScale="85" zoomScaleNormal="85" workbookViewId="0">
      <selection activeCell="N6" sqref="N6"/>
    </sheetView>
  </sheetViews>
  <sheetFormatPr defaultRowHeight="14.5"/>
  <cols>
    <col min="1" max="1" width="1.90625" style="87" customWidth="1"/>
    <col min="2" max="2" width="2.08984375" style="87" customWidth="1"/>
    <col min="3" max="3" width="10.36328125" style="87" customWidth="1"/>
    <col min="4" max="4" width="9" style="87" customWidth="1"/>
    <col min="5" max="5" width="13.36328125" style="87" customWidth="1"/>
    <col min="6" max="6" width="2.1796875" style="87" customWidth="1"/>
    <col min="7" max="9" width="18.26953125" style="87" customWidth="1"/>
    <col min="10" max="10" width="2.08984375" style="87" customWidth="1"/>
    <col min="11" max="11" width="3.08984375" style="87" customWidth="1"/>
    <col min="12" max="12" width="2.1796875" style="87" customWidth="1"/>
    <col min="13" max="13" width="18.7265625" style="87" customWidth="1"/>
    <col min="14" max="14" width="14.453125" style="87" customWidth="1"/>
    <col min="15" max="15" width="3.81640625" style="87" customWidth="1"/>
  </cols>
  <sheetData>
    <row r="1" spans="1:15" ht="12" customHeight="1" thickBot="1"/>
    <row r="2" spans="1:15" ht="25.5" thickTop="1">
      <c r="B2" s="252" t="s">
        <v>223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4"/>
    </row>
    <row r="3" spans="1:15" ht="9.5" customHeight="1">
      <c r="B3" s="202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4"/>
    </row>
    <row r="4" spans="1:15" ht="15.5">
      <c r="B4" s="202"/>
      <c r="C4" s="205" t="s">
        <v>224</v>
      </c>
      <c r="D4" s="214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4"/>
    </row>
    <row r="5" spans="1:15" ht="15.5">
      <c r="B5" s="202"/>
      <c r="C5" s="205" t="s">
        <v>326</v>
      </c>
      <c r="D5" s="214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4"/>
    </row>
    <row r="6" spans="1:15" ht="15.5">
      <c r="B6" s="202"/>
      <c r="C6" s="205" t="s">
        <v>327</v>
      </c>
      <c r="D6" s="214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4"/>
    </row>
    <row r="7" spans="1:15" ht="15.5">
      <c r="B7" s="202"/>
      <c r="C7" s="205" t="s">
        <v>328</v>
      </c>
      <c r="D7" s="214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4"/>
    </row>
    <row r="8" spans="1:15" ht="15.5">
      <c r="B8" s="202"/>
      <c r="C8" s="205" t="s">
        <v>330</v>
      </c>
      <c r="D8" s="214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4"/>
    </row>
    <row r="9" spans="1:15" ht="15.5">
      <c r="B9" s="202"/>
      <c r="C9" s="205" t="s">
        <v>329</v>
      </c>
      <c r="D9" s="214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4"/>
    </row>
    <row r="10" spans="1:15" ht="15.5">
      <c r="B10" s="202"/>
      <c r="C10" s="205" t="s">
        <v>377</v>
      </c>
      <c r="D10" s="214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4"/>
    </row>
    <row r="11" spans="1:15" ht="15.5">
      <c r="B11" s="202"/>
      <c r="C11" s="205" t="s">
        <v>376</v>
      </c>
      <c r="D11" s="214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4"/>
    </row>
    <row r="12" spans="1:15" ht="11" customHeight="1" thickBot="1">
      <c r="B12" s="206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8"/>
    </row>
    <row r="13" spans="1:15" ht="11.5" customHeight="1" thickTop="1" thickBot="1"/>
    <row r="14" spans="1:15" ht="25.5" thickTop="1">
      <c r="B14" s="252" t="s">
        <v>331</v>
      </c>
      <c r="C14" s="253"/>
      <c r="D14" s="253"/>
      <c r="E14" s="253"/>
      <c r="F14" s="253"/>
      <c r="G14" s="253"/>
      <c r="H14" s="253"/>
      <c r="I14" s="253"/>
      <c r="J14" s="254"/>
      <c r="L14" s="217" t="s">
        <v>271</v>
      </c>
      <c r="M14" s="218"/>
      <c r="N14" s="218"/>
      <c r="O14" s="219"/>
    </row>
    <row r="15" spans="1:15" ht="9" customHeight="1" thickBot="1">
      <c r="B15" s="202"/>
      <c r="C15" s="203"/>
      <c r="D15" s="203"/>
      <c r="E15" s="203"/>
      <c r="F15" s="203"/>
      <c r="G15" s="203"/>
      <c r="H15" s="203"/>
      <c r="I15" s="203"/>
      <c r="J15" s="204"/>
      <c r="L15" s="202"/>
      <c r="M15" s="203"/>
      <c r="N15" s="203"/>
      <c r="O15" s="204"/>
    </row>
    <row r="16" spans="1:15" s="224" customFormat="1" ht="15.5" thickTop="1" thickBot="1">
      <c r="A16" s="87"/>
      <c r="B16" s="202"/>
      <c r="C16" s="259" t="s">
        <v>60</v>
      </c>
      <c r="D16" s="260"/>
      <c r="E16" s="215">
        <f>V.TM!E10</f>
        <v>0</v>
      </c>
      <c r="F16" s="203"/>
      <c r="G16" s="255" t="s">
        <v>272</v>
      </c>
      <c r="H16" s="255"/>
      <c r="I16" s="255"/>
      <c r="J16" s="204"/>
      <c r="K16" s="87"/>
      <c r="L16" s="202"/>
      <c r="M16" s="216" t="s">
        <v>73</v>
      </c>
      <c r="N16" s="220" t="s">
        <v>316</v>
      </c>
      <c r="O16" s="204"/>
    </row>
    <row r="17" spans="1:15" s="224" customFormat="1" ht="15.5" thickTop="1" thickBot="1">
      <c r="A17" s="87"/>
      <c r="B17" s="202"/>
      <c r="C17" s="259" t="s">
        <v>61</v>
      </c>
      <c r="D17" s="260"/>
      <c r="E17" s="215" t="e">
        <f ca="1">V.CK!F33</f>
        <v>#NAME?</v>
      </c>
      <c r="F17" s="203"/>
      <c r="G17" s="255"/>
      <c r="H17" s="255"/>
      <c r="I17" s="255"/>
      <c r="J17" s="204"/>
      <c r="K17" s="87"/>
      <c r="L17" s="202"/>
      <c r="M17" s="87"/>
      <c r="N17" s="87"/>
      <c r="O17" s="204"/>
    </row>
    <row r="18" spans="1:15" s="224" customFormat="1" ht="15.5" thickTop="1" thickBot="1">
      <c r="A18" s="87"/>
      <c r="B18" s="202"/>
      <c r="C18" s="261" t="s">
        <v>75</v>
      </c>
      <c r="D18" s="262"/>
      <c r="E18" s="221" t="e">
        <f ca="1">SUM(E16:E17)</f>
        <v>#NAME?</v>
      </c>
      <c r="F18" s="203"/>
      <c r="G18" s="255"/>
      <c r="H18" s="255"/>
      <c r="I18" s="255"/>
      <c r="J18" s="204"/>
      <c r="K18" s="87"/>
      <c r="L18" s="202"/>
      <c r="M18" s="216" t="s">
        <v>74</v>
      </c>
      <c r="N18" s="220" t="s">
        <v>317</v>
      </c>
      <c r="O18" s="204"/>
    </row>
    <row r="19" spans="1:15" s="224" customFormat="1" ht="9" customHeight="1" thickTop="1" thickBot="1">
      <c r="A19" s="87"/>
      <c r="B19" s="202"/>
      <c r="C19" s="223"/>
      <c r="D19" s="223"/>
      <c r="E19" s="203"/>
      <c r="F19" s="203"/>
      <c r="G19" s="203"/>
      <c r="H19" s="203"/>
      <c r="I19" s="203"/>
      <c r="J19" s="204"/>
      <c r="K19" s="87"/>
      <c r="L19" s="206"/>
      <c r="M19" s="207"/>
      <c r="N19" s="207"/>
      <c r="O19" s="208"/>
    </row>
    <row r="20" spans="1:15" s="224" customFormat="1" ht="15.5" thickTop="1" thickBot="1">
      <c r="A20" s="87"/>
      <c r="B20" s="202"/>
      <c r="C20" s="263" t="s">
        <v>62</v>
      </c>
      <c r="D20" s="264"/>
      <c r="E20" s="215" t="e">
        <f ca="1">'II.Bảng lương'!BQ6</f>
        <v>#NAME?</v>
      </c>
      <c r="F20" s="203"/>
      <c r="G20" s="255" t="s">
        <v>273</v>
      </c>
      <c r="H20" s="255"/>
      <c r="I20" s="255"/>
      <c r="J20" s="204"/>
      <c r="K20" s="87"/>
      <c r="L20" s="87"/>
      <c r="M20" s="87"/>
      <c r="N20" s="87"/>
      <c r="O20" s="87"/>
    </row>
    <row r="21" spans="1:15" s="224" customFormat="1" ht="29" customHeight="1" thickTop="1" thickBot="1">
      <c r="A21" s="87"/>
      <c r="B21" s="202"/>
      <c r="C21" s="265" t="s">
        <v>76</v>
      </c>
      <c r="D21" s="266"/>
      <c r="E21" s="222" t="e">
        <f ca="1">E18-E20</f>
        <v>#NAME?</v>
      </c>
      <c r="F21" s="203"/>
      <c r="G21" s="255"/>
      <c r="H21" s="255"/>
      <c r="I21" s="255"/>
      <c r="J21" s="204"/>
      <c r="K21" s="87"/>
      <c r="L21" s="87"/>
      <c r="M21" s="87"/>
      <c r="N21" s="87"/>
      <c r="O21" s="87"/>
    </row>
    <row r="22" spans="1:15" s="224" customFormat="1" ht="11.5" customHeight="1" thickTop="1" thickBot="1">
      <c r="A22" s="87"/>
      <c r="B22" s="202"/>
      <c r="C22" s="223"/>
      <c r="D22" s="223"/>
      <c r="E22" s="203"/>
      <c r="F22" s="203"/>
      <c r="G22" s="203"/>
      <c r="H22" s="203"/>
      <c r="I22" s="203"/>
      <c r="J22" s="204"/>
      <c r="K22" s="87"/>
      <c r="L22" s="87"/>
      <c r="M22" s="87"/>
      <c r="N22" s="87"/>
      <c r="O22" s="87"/>
    </row>
    <row r="23" spans="1:15" s="224" customFormat="1" ht="15.5" thickTop="1" thickBot="1">
      <c r="A23" s="87"/>
      <c r="B23" s="202"/>
      <c r="C23" s="263" t="s">
        <v>79</v>
      </c>
      <c r="D23" s="264"/>
      <c r="E23" s="215" t="e">
        <f ca="1">SUM('III.Data Phiếu lương'!AU:AU)</f>
        <v>#NAME?</v>
      </c>
      <c r="F23" s="203"/>
      <c r="G23" s="255" t="s">
        <v>274</v>
      </c>
      <c r="H23" s="255"/>
      <c r="I23" s="255"/>
      <c r="J23" s="204"/>
      <c r="K23" s="87"/>
      <c r="L23" s="87"/>
      <c r="M23" s="87"/>
      <c r="N23" s="87"/>
      <c r="O23" s="87"/>
    </row>
    <row r="24" spans="1:15" s="224" customFormat="1" ht="29" customHeight="1" thickTop="1" thickBot="1">
      <c r="A24" s="87"/>
      <c r="B24" s="202"/>
      <c r="C24" s="265" t="s">
        <v>269</v>
      </c>
      <c r="D24" s="266"/>
      <c r="E24" s="222" t="e">
        <f ca="1">E23-E20</f>
        <v>#NAME?</v>
      </c>
      <c r="F24" s="203"/>
      <c r="G24" s="255"/>
      <c r="H24" s="255"/>
      <c r="I24" s="255"/>
      <c r="J24" s="204"/>
      <c r="K24" s="87"/>
      <c r="L24" s="87"/>
      <c r="M24" s="87"/>
      <c r="N24" s="87"/>
      <c r="O24" s="87"/>
    </row>
    <row r="25" spans="1:15" ht="9.5" customHeight="1" thickTop="1" thickBot="1">
      <c r="B25" s="206"/>
      <c r="C25" s="207"/>
      <c r="D25" s="207"/>
      <c r="E25" s="207"/>
      <c r="F25" s="207"/>
      <c r="G25" s="207"/>
      <c r="H25" s="207"/>
      <c r="I25" s="207"/>
      <c r="J25" s="208"/>
    </row>
    <row r="26" spans="1:15" ht="8.5" customHeight="1" thickTop="1" thickBot="1"/>
    <row r="27" spans="1:15" ht="25.5" thickTop="1">
      <c r="B27" s="256" t="s">
        <v>275</v>
      </c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8"/>
    </row>
    <row r="28" spans="1:15" ht="8" customHeight="1">
      <c r="B28" s="202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4"/>
    </row>
    <row r="29" spans="1:15" s="224" customFormat="1">
      <c r="A29" s="87"/>
      <c r="B29" s="202"/>
      <c r="C29" s="225" t="s">
        <v>276</v>
      </c>
      <c r="D29" s="233" t="s">
        <v>277</v>
      </c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04"/>
    </row>
    <row r="30" spans="1:15" s="224" customFormat="1">
      <c r="A30" s="87"/>
      <c r="B30" s="202"/>
      <c r="C30" s="226"/>
      <c r="D30" s="179" t="s">
        <v>280</v>
      </c>
      <c r="E30" s="87"/>
      <c r="F30" s="227"/>
      <c r="G30" s="227"/>
      <c r="H30" s="227"/>
      <c r="I30" s="227"/>
      <c r="J30" s="227"/>
      <c r="K30" s="227"/>
      <c r="L30" s="227"/>
      <c r="M30" s="227"/>
      <c r="N30" s="227"/>
      <c r="O30" s="204"/>
    </row>
    <row r="31" spans="1:15" s="224" customFormat="1">
      <c r="A31" s="87"/>
      <c r="B31" s="202"/>
      <c r="C31" s="226"/>
      <c r="D31" s="179" t="s">
        <v>281</v>
      </c>
      <c r="E31" s="87"/>
      <c r="F31" s="227"/>
      <c r="G31" s="227"/>
      <c r="H31" s="227"/>
      <c r="I31" s="227"/>
      <c r="J31" s="227"/>
      <c r="K31" s="227"/>
      <c r="L31" s="227"/>
      <c r="M31" s="227"/>
      <c r="N31" s="227"/>
      <c r="O31" s="204"/>
    </row>
    <row r="32" spans="1:15" s="224" customFormat="1">
      <c r="A32" s="87"/>
      <c r="B32" s="202"/>
      <c r="C32" s="226"/>
      <c r="D32" s="228" t="s">
        <v>282</v>
      </c>
      <c r="E32" s="87"/>
      <c r="F32" s="227"/>
      <c r="G32" s="227"/>
      <c r="H32" s="227"/>
      <c r="I32" s="227"/>
      <c r="J32" s="227"/>
      <c r="K32" s="227"/>
      <c r="L32" s="227"/>
      <c r="M32" s="227"/>
      <c r="N32" s="227"/>
      <c r="O32" s="204"/>
    </row>
    <row r="33" spans="1:15" s="224" customFormat="1">
      <c r="A33" s="87"/>
      <c r="B33" s="202"/>
      <c r="C33" s="226"/>
      <c r="D33" s="228" t="s">
        <v>283</v>
      </c>
      <c r="E33" s="87"/>
      <c r="F33" s="227"/>
      <c r="G33" s="227"/>
      <c r="H33" s="227"/>
      <c r="I33" s="227"/>
      <c r="J33" s="227"/>
      <c r="K33" s="227"/>
      <c r="L33" s="227"/>
      <c r="M33" s="227"/>
      <c r="N33" s="227"/>
      <c r="O33" s="204"/>
    </row>
    <row r="34" spans="1:15" s="224" customFormat="1">
      <c r="A34" s="87"/>
      <c r="B34" s="202"/>
      <c r="C34" s="226"/>
      <c r="D34" s="228" t="s">
        <v>284</v>
      </c>
      <c r="E34" s="87"/>
      <c r="F34" s="227"/>
      <c r="G34" s="227"/>
      <c r="H34" s="227"/>
      <c r="I34" s="227"/>
      <c r="J34" s="227"/>
      <c r="K34" s="227"/>
      <c r="L34" s="227"/>
      <c r="M34" s="227"/>
      <c r="N34" s="227"/>
      <c r="O34" s="204"/>
    </row>
    <row r="35" spans="1:15" s="224" customFormat="1">
      <c r="A35" s="87"/>
      <c r="B35" s="202"/>
      <c r="C35" s="226"/>
      <c r="D35" s="179" t="s">
        <v>285</v>
      </c>
      <c r="E35" s="87"/>
      <c r="F35" s="227"/>
      <c r="G35" s="227"/>
      <c r="H35" s="227"/>
      <c r="I35" s="227"/>
      <c r="J35" s="227"/>
      <c r="K35" s="227"/>
      <c r="L35" s="227"/>
      <c r="M35" s="227"/>
      <c r="N35" s="227"/>
      <c r="O35" s="204"/>
    </row>
    <row r="36" spans="1:15" s="224" customFormat="1" ht="9.5" customHeight="1">
      <c r="A36" s="87"/>
      <c r="B36" s="202"/>
      <c r="C36" s="226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4"/>
    </row>
    <row r="37" spans="1:15" s="224" customFormat="1">
      <c r="A37" s="87"/>
      <c r="B37" s="202"/>
      <c r="C37" s="226"/>
      <c r="D37" s="205" t="s">
        <v>286</v>
      </c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4"/>
    </row>
    <row r="38" spans="1:15" s="224" customFormat="1" ht="9" customHeight="1" thickBot="1">
      <c r="A38" s="87"/>
      <c r="B38" s="202"/>
      <c r="C38" s="229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04"/>
    </row>
    <row r="39" spans="1:15" s="224" customFormat="1" ht="9" customHeight="1" thickTop="1">
      <c r="A39" s="87"/>
      <c r="B39" s="202"/>
      <c r="C39" s="231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04"/>
    </row>
    <row r="40" spans="1:15" s="224" customFormat="1">
      <c r="A40" s="87"/>
      <c r="B40" s="202"/>
      <c r="C40" s="225" t="s">
        <v>278</v>
      </c>
      <c r="D40" s="233" t="s">
        <v>279</v>
      </c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04"/>
    </row>
    <row r="41" spans="1:15" s="224" customFormat="1">
      <c r="A41" s="87"/>
      <c r="B41" s="202"/>
      <c r="C41" s="226"/>
      <c r="D41" s="205" t="s">
        <v>287</v>
      </c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4"/>
    </row>
    <row r="42" spans="1:15" s="224" customFormat="1">
      <c r="A42" s="87"/>
      <c r="B42" s="202"/>
      <c r="C42" s="226"/>
      <c r="D42" s="205" t="s">
        <v>288</v>
      </c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4"/>
    </row>
    <row r="43" spans="1:15" s="224" customFormat="1">
      <c r="A43" s="87"/>
      <c r="B43" s="202"/>
      <c r="C43" s="226"/>
      <c r="D43" s="205" t="s">
        <v>289</v>
      </c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4"/>
    </row>
    <row r="44" spans="1:15" s="224" customFormat="1">
      <c r="A44" s="87"/>
      <c r="B44" s="202"/>
      <c r="C44" s="226"/>
      <c r="D44" s="205" t="s">
        <v>290</v>
      </c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4"/>
    </row>
    <row r="45" spans="1:15" s="224" customFormat="1">
      <c r="A45" s="87"/>
      <c r="B45" s="202"/>
      <c r="C45" s="226"/>
      <c r="D45" s="205" t="s">
        <v>291</v>
      </c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4"/>
    </row>
    <row r="46" spans="1:15" s="224" customFormat="1">
      <c r="A46" s="87"/>
      <c r="B46" s="202"/>
      <c r="C46" s="226"/>
      <c r="D46" s="205" t="s">
        <v>293</v>
      </c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4"/>
    </row>
    <row r="47" spans="1:15" s="224" customFormat="1" ht="9" customHeight="1" thickBot="1">
      <c r="A47" s="87"/>
      <c r="B47" s="202"/>
      <c r="C47" s="229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04"/>
    </row>
    <row r="48" spans="1:15" s="224" customFormat="1" ht="9" customHeight="1" thickTop="1">
      <c r="A48" s="87"/>
      <c r="B48" s="202"/>
      <c r="C48" s="231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04"/>
    </row>
    <row r="49" spans="1:15" s="224" customFormat="1">
      <c r="A49" s="87"/>
      <c r="B49" s="202"/>
      <c r="C49" s="225" t="s">
        <v>292</v>
      </c>
      <c r="D49" s="233" t="s">
        <v>294</v>
      </c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04"/>
    </row>
    <row r="50" spans="1:15" s="224" customFormat="1">
      <c r="A50" s="87"/>
      <c r="B50" s="202"/>
      <c r="C50" s="226"/>
      <c r="D50" s="205" t="s">
        <v>296</v>
      </c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4"/>
    </row>
    <row r="51" spans="1:15" s="224" customFormat="1">
      <c r="A51" s="87"/>
      <c r="B51" s="202"/>
      <c r="C51" s="226"/>
      <c r="D51" s="205" t="s">
        <v>297</v>
      </c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4"/>
    </row>
    <row r="52" spans="1:15" s="224" customFormat="1" ht="9" customHeight="1" thickBot="1">
      <c r="A52" s="87"/>
      <c r="B52" s="202"/>
      <c r="C52" s="229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04"/>
    </row>
    <row r="53" spans="1:15" s="224" customFormat="1" ht="9" customHeight="1" thickTop="1">
      <c r="A53" s="87"/>
      <c r="B53" s="202"/>
      <c r="C53" s="231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04"/>
    </row>
    <row r="54" spans="1:15" s="224" customFormat="1">
      <c r="A54" s="87"/>
      <c r="B54" s="202"/>
      <c r="C54" s="225" t="s">
        <v>298</v>
      </c>
      <c r="D54" s="233" t="s">
        <v>300</v>
      </c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04"/>
    </row>
    <row r="55" spans="1:15" s="224" customFormat="1">
      <c r="A55" s="87"/>
      <c r="B55" s="202"/>
      <c r="C55" s="226"/>
      <c r="D55" s="205" t="s">
        <v>304</v>
      </c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4"/>
    </row>
    <row r="56" spans="1:15" s="224" customFormat="1">
      <c r="A56" s="87"/>
      <c r="B56" s="202"/>
      <c r="C56" s="226"/>
      <c r="D56" s="205" t="s">
        <v>305</v>
      </c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4"/>
    </row>
    <row r="57" spans="1:15" s="224" customFormat="1">
      <c r="A57" s="87"/>
      <c r="B57" s="202"/>
      <c r="C57" s="226"/>
      <c r="D57" s="205" t="s">
        <v>306</v>
      </c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4"/>
    </row>
    <row r="58" spans="1:15" s="224" customFormat="1">
      <c r="A58" s="87"/>
      <c r="B58" s="202"/>
      <c r="C58" s="226"/>
      <c r="D58" s="205" t="s">
        <v>307</v>
      </c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4"/>
    </row>
    <row r="59" spans="1:15" s="224" customFormat="1">
      <c r="A59" s="87"/>
      <c r="B59" s="202"/>
      <c r="C59" s="226"/>
      <c r="D59" s="205" t="s">
        <v>308</v>
      </c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4"/>
    </row>
    <row r="60" spans="1:15" s="224" customFormat="1">
      <c r="A60" s="87"/>
      <c r="B60" s="202"/>
      <c r="C60" s="226"/>
      <c r="D60" s="205" t="s">
        <v>309</v>
      </c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4"/>
    </row>
    <row r="61" spans="1:15" s="224" customFormat="1">
      <c r="A61" s="87"/>
      <c r="B61" s="202"/>
      <c r="C61" s="226"/>
      <c r="D61" s="203" t="s">
        <v>310</v>
      </c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4"/>
    </row>
    <row r="62" spans="1:15" s="224" customFormat="1" ht="9" customHeight="1" thickBot="1">
      <c r="A62" s="87"/>
      <c r="B62" s="202"/>
      <c r="C62" s="229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04"/>
    </row>
    <row r="63" spans="1:15" s="224" customFormat="1" ht="9" customHeight="1" thickTop="1">
      <c r="A63" s="87"/>
      <c r="B63" s="202"/>
      <c r="C63" s="231"/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04"/>
    </row>
    <row r="64" spans="1:15" s="224" customFormat="1">
      <c r="A64" s="87"/>
      <c r="B64" s="202"/>
      <c r="C64" s="225" t="s">
        <v>299</v>
      </c>
      <c r="D64" s="233" t="s">
        <v>301</v>
      </c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04"/>
    </row>
    <row r="65" spans="1:15" s="224" customFormat="1">
      <c r="A65" s="87"/>
      <c r="B65" s="202"/>
      <c r="C65" s="226"/>
      <c r="D65" s="205" t="s">
        <v>312</v>
      </c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4"/>
    </row>
    <row r="66" spans="1:15" s="224" customFormat="1">
      <c r="A66" s="87"/>
      <c r="B66" s="202"/>
      <c r="C66" s="226"/>
      <c r="D66" s="205" t="s">
        <v>311</v>
      </c>
      <c r="E66" s="203"/>
      <c r="F66" s="203"/>
      <c r="G66" s="203"/>
      <c r="H66" s="203"/>
      <c r="I66" s="203"/>
      <c r="J66" s="203"/>
      <c r="K66" s="203"/>
      <c r="L66" s="203"/>
      <c r="M66" s="203"/>
      <c r="N66" s="203"/>
      <c r="O66" s="204"/>
    </row>
    <row r="67" spans="1:15" s="224" customFormat="1">
      <c r="A67" s="87"/>
      <c r="B67" s="202"/>
      <c r="C67" s="226"/>
      <c r="D67" s="205" t="s">
        <v>313</v>
      </c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4"/>
    </row>
    <row r="68" spans="1:15" s="224" customFormat="1">
      <c r="A68" s="87"/>
      <c r="B68" s="202"/>
      <c r="C68" s="226"/>
      <c r="D68" s="205" t="s">
        <v>314</v>
      </c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4"/>
    </row>
    <row r="69" spans="1:15" s="224" customFormat="1" ht="9" customHeight="1" thickBot="1">
      <c r="A69" s="87"/>
      <c r="B69" s="202"/>
      <c r="C69" s="229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04"/>
    </row>
    <row r="70" spans="1:15" s="224" customFormat="1" ht="9" customHeight="1" thickTop="1">
      <c r="A70" s="87"/>
      <c r="B70" s="202"/>
      <c r="C70" s="231"/>
      <c r="D70" s="232"/>
      <c r="E70" s="232"/>
      <c r="F70" s="232"/>
      <c r="G70" s="232"/>
      <c r="H70" s="232"/>
      <c r="I70" s="232"/>
      <c r="J70" s="232"/>
      <c r="K70" s="232"/>
      <c r="L70" s="232"/>
      <c r="M70" s="232"/>
      <c r="N70" s="232"/>
      <c r="O70" s="204"/>
    </row>
    <row r="71" spans="1:15" s="224" customFormat="1">
      <c r="A71" s="87"/>
      <c r="B71" s="202"/>
      <c r="C71" s="225" t="s">
        <v>302</v>
      </c>
      <c r="D71" s="233" t="s">
        <v>303</v>
      </c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04"/>
    </row>
    <row r="72" spans="1:15" s="224" customFormat="1">
      <c r="A72" s="87"/>
      <c r="B72" s="202"/>
      <c r="C72" s="226"/>
      <c r="D72" s="205" t="s">
        <v>318</v>
      </c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4"/>
    </row>
    <row r="73" spans="1:15" s="224" customFormat="1">
      <c r="A73" s="87"/>
      <c r="B73" s="202"/>
      <c r="C73" s="226"/>
      <c r="D73" s="205" t="s">
        <v>319</v>
      </c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4"/>
    </row>
    <row r="74" spans="1:15" s="224" customFormat="1">
      <c r="A74" s="87"/>
      <c r="B74" s="202"/>
      <c r="C74" s="226"/>
      <c r="D74" s="203" t="s">
        <v>320</v>
      </c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204"/>
    </row>
    <row r="75" spans="1:15" s="224" customFormat="1">
      <c r="A75" s="87"/>
      <c r="B75" s="202"/>
      <c r="C75" s="226"/>
      <c r="D75" s="203" t="s">
        <v>321</v>
      </c>
      <c r="E75" s="203"/>
      <c r="F75" s="203"/>
      <c r="G75" s="203"/>
      <c r="H75" s="203"/>
      <c r="I75" s="203"/>
      <c r="J75" s="203"/>
      <c r="K75" s="203"/>
      <c r="L75" s="203"/>
      <c r="M75" s="203"/>
      <c r="N75" s="203"/>
      <c r="O75" s="204"/>
    </row>
    <row r="76" spans="1:15" s="224" customFormat="1" ht="9" customHeight="1" thickBot="1">
      <c r="A76" s="87"/>
      <c r="B76" s="202"/>
      <c r="C76" s="229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04"/>
    </row>
    <row r="77" spans="1:15" s="224" customFormat="1" ht="9" customHeight="1" thickTop="1">
      <c r="A77" s="87"/>
      <c r="B77" s="202"/>
      <c r="C77" s="231"/>
      <c r="D77" s="232"/>
      <c r="E77" s="232"/>
      <c r="F77" s="232"/>
      <c r="G77" s="232"/>
      <c r="H77" s="232"/>
      <c r="I77" s="232"/>
      <c r="J77" s="232"/>
      <c r="K77" s="232"/>
      <c r="L77" s="232"/>
      <c r="M77" s="232"/>
      <c r="N77" s="232"/>
      <c r="O77" s="204"/>
    </row>
    <row r="78" spans="1:15" s="224" customFormat="1">
      <c r="A78" s="87"/>
      <c r="B78" s="202"/>
      <c r="C78" s="243" t="s">
        <v>322</v>
      </c>
      <c r="D78" s="203"/>
      <c r="E78" s="203"/>
      <c r="F78" s="203"/>
      <c r="G78" s="203"/>
      <c r="H78" s="203"/>
      <c r="I78" s="203"/>
      <c r="J78" s="203"/>
      <c r="K78" s="203"/>
      <c r="L78" s="203"/>
      <c r="M78" s="203"/>
      <c r="N78" s="203"/>
      <c r="O78" s="204"/>
    </row>
    <row r="79" spans="1:15" s="224" customFormat="1">
      <c r="A79" s="87"/>
      <c r="B79" s="202"/>
      <c r="C79" s="205" t="s">
        <v>323</v>
      </c>
      <c r="D79" s="203"/>
      <c r="E79" s="203"/>
      <c r="F79" s="203"/>
      <c r="G79" s="203"/>
      <c r="H79" s="203"/>
      <c r="I79" s="203"/>
      <c r="J79" s="203"/>
      <c r="K79" s="203"/>
      <c r="L79" s="203"/>
      <c r="M79" s="203"/>
      <c r="N79" s="203"/>
      <c r="O79" s="204"/>
    </row>
    <row r="80" spans="1:15" s="224" customFormat="1">
      <c r="A80" s="87"/>
      <c r="B80" s="202"/>
      <c r="C80" s="205" t="s">
        <v>324</v>
      </c>
      <c r="D80" s="203"/>
      <c r="E80" s="203"/>
      <c r="F80" s="203"/>
      <c r="G80" s="203"/>
      <c r="H80" s="203"/>
      <c r="I80" s="203"/>
      <c r="J80" s="203"/>
      <c r="K80" s="203"/>
      <c r="L80" s="203"/>
      <c r="M80" s="203"/>
      <c r="N80" s="203"/>
      <c r="O80" s="204"/>
    </row>
    <row r="81" spans="1:15" s="224" customFormat="1">
      <c r="A81" s="87"/>
      <c r="B81" s="202"/>
      <c r="C81" s="205" t="s">
        <v>325</v>
      </c>
      <c r="D81" s="203"/>
      <c r="E81" s="203"/>
      <c r="F81" s="203"/>
      <c r="G81" s="203"/>
      <c r="H81" s="203"/>
      <c r="I81" s="203"/>
      <c r="J81" s="203"/>
      <c r="K81" s="203"/>
      <c r="L81" s="203"/>
      <c r="M81" s="203"/>
      <c r="N81" s="203"/>
      <c r="O81" s="204"/>
    </row>
    <row r="82" spans="1:15" s="224" customFormat="1" ht="15" thickBot="1">
      <c r="A82" s="87"/>
      <c r="B82" s="206"/>
      <c r="C82" s="207"/>
      <c r="D82" s="207"/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8"/>
    </row>
    <row r="83" spans="1:15" ht="15" thickTop="1"/>
  </sheetData>
  <mergeCells count="13">
    <mergeCell ref="B14:J14"/>
    <mergeCell ref="G16:I18"/>
    <mergeCell ref="B2:O2"/>
    <mergeCell ref="B27:O27"/>
    <mergeCell ref="C16:D16"/>
    <mergeCell ref="C17:D17"/>
    <mergeCell ref="C18:D18"/>
    <mergeCell ref="C20:D20"/>
    <mergeCell ref="C21:D21"/>
    <mergeCell ref="C23:D23"/>
    <mergeCell ref="C24:D24"/>
    <mergeCell ref="G20:I21"/>
    <mergeCell ref="G23:I24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42"/>
  <sheetViews>
    <sheetView zoomScaleNormal="100" workbookViewId="0">
      <pane ySplit="5" topLeftCell="A6" activePane="bottomLeft" state="frozen"/>
      <selection pane="bottomLeft" activeCell="D7" sqref="D7"/>
    </sheetView>
  </sheetViews>
  <sheetFormatPr defaultRowHeight="14"/>
  <cols>
    <col min="1" max="1" width="8.7265625" style="87"/>
    <col min="2" max="2" width="23" style="141" bestFit="1" customWidth="1"/>
    <col min="3" max="3" width="21.26953125" style="87" customWidth="1"/>
    <col min="4" max="4" width="48.54296875" style="141" customWidth="1"/>
    <col min="5" max="5" width="6.7265625" style="141" bestFit="1" customWidth="1"/>
    <col min="6" max="6" width="11.1796875" style="141" bestFit="1" customWidth="1"/>
    <col min="7" max="7" width="36.36328125" style="141" customWidth="1"/>
    <col min="8" max="16384" width="8.7265625" style="87"/>
  </cols>
  <sheetData>
    <row r="1" spans="1:11" ht="27.5">
      <c r="A1" s="209" t="s">
        <v>270</v>
      </c>
      <c r="B1" s="210"/>
      <c r="C1" s="211"/>
      <c r="D1" s="210"/>
      <c r="E1" s="210"/>
      <c r="F1" s="210"/>
      <c r="G1" s="210"/>
    </row>
    <row r="2" spans="1:11">
      <c r="H2" s="180"/>
      <c r="I2" s="180"/>
      <c r="J2" s="180"/>
      <c r="K2" s="180"/>
    </row>
    <row r="3" spans="1:11">
      <c r="A3" s="181" t="s">
        <v>228</v>
      </c>
      <c r="B3" s="183" t="s">
        <v>156</v>
      </c>
      <c r="C3" s="139" t="s">
        <v>156</v>
      </c>
      <c r="D3" s="182" t="s">
        <v>229</v>
      </c>
      <c r="E3" s="181" t="s">
        <v>228</v>
      </c>
      <c r="F3" s="182" t="s">
        <v>229</v>
      </c>
      <c r="G3" s="139" t="s">
        <v>156</v>
      </c>
      <c r="H3" s="180"/>
      <c r="I3" s="180"/>
      <c r="J3" s="180"/>
      <c r="K3" s="180"/>
    </row>
    <row r="5" spans="1:11">
      <c r="A5" s="212" t="s">
        <v>17</v>
      </c>
      <c r="B5" s="213" t="s">
        <v>69</v>
      </c>
      <c r="C5" s="212" t="s">
        <v>232</v>
      </c>
      <c r="D5" s="213" t="s">
        <v>226</v>
      </c>
      <c r="E5" s="213" t="s">
        <v>230</v>
      </c>
      <c r="F5" s="213" t="s">
        <v>92</v>
      </c>
      <c r="G5" s="213" t="s">
        <v>49</v>
      </c>
    </row>
    <row r="6" spans="1:11" ht="28">
      <c r="A6" s="184">
        <f t="shared" ref="A6:A40" si="0">ROW()-ROW($A$5)</f>
        <v>1</v>
      </c>
      <c r="B6" s="185" t="s">
        <v>8</v>
      </c>
      <c r="C6" s="186" t="s">
        <v>238</v>
      </c>
      <c r="D6" s="37" t="s">
        <v>227</v>
      </c>
      <c r="E6" s="38">
        <f>IF(D6="Theo ngày công làm việc và ngày nghỉ có hưởng lương",1,
IF(D6="Hưởng 100% không bị phụ thuộc vào yếu tố nào",2,
IF(D6="Hưởng 100% khi làm việc từ nửa tháng trở lên hưởng 50% khi làm việc chưa đầy nửa tháng",3)))</f>
        <v>1</v>
      </c>
      <c r="F6" s="37" t="s">
        <v>92</v>
      </c>
      <c r="G6" s="187" t="s">
        <v>244</v>
      </c>
    </row>
    <row r="7" spans="1:11" ht="28">
      <c r="A7" s="184">
        <f t="shared" si="0"/>
        <v>2</v>
      </c>
      <c r="B7" s="185" t="s">
        <v>173</v>
      </c>
      <c r="C7" s="186" t="s">
        <v>238</v>
      </c>
      <c r="D7" s="37" t="s">
        <v>247</v>
      </c>
      <c r="E7" s="38">
        <f t="shared" ref="E7:E9" si="1">IF(D7="Theo ngày công làm việc và ngày nghỉ có hưởng lương",1,
IF(D7="Hưởng 100% không bị phụ thuộc vào yếu tố nào",2,
IF(D7="Hưởng 100% khi làm việc từ nửa tháng trở lên hưởng 50% khi làm việc chưa đầy nửa tháng",3)))</f>
        <v>2</v>
      </c>
      <c r="F7" s="37" t="s">
        <v>210</v>
      </c>
      <c r="G7" s="37" t="s">
        <v>268</v>
      </c>
    </row>
    <row r="8" spans="1:11" ht="28">
      <c r="A8" s="184">
        <f t="shared" si="0"/>
        <v>3</v>
      </c>
      <c r="B8" s="185" t="s">
        <v>241</v>
      </c>
      <c r="C8" s="186" t="s">
        <v>238</v>
      </c>
      <c r="D8" s="37" t="s">
        <v>227</v>
      </c>
      <c r="E8" s="38">
        <f t="shared" si="1"/>
        <v>1</v>
      </c>
      <c r="F8" s="37" t="s">
        <v>92</v>
      </c>
      <c r="G8" s="37" t="s">
        <v>239</v>
      </c>
    </row>
    <row r="9" spans="1:11" ht="28">
      <c r="A9" s="184">
        <f t="shared" si="0"/>
        <v>4</v>
      </c>
      <c r="B9" s="185" t="s">
        <v>242</v>
      </c>
      <c r="C9" s="186" t="s">
        <v>238</v>
      </c>
      <c r="D9" s="37" t="s">
        <v>227</v>
      </c>
      <c r="E9" s="38">
        <f t="shared" si="1"/>
        <v>1</v>
      </c>
      <c r="F9" s="37" t="s">
        <v>210</v>
      </c>
      <c r="G9" s="37" t="s">
        <v>240</v>
      </c>
    </row>
    <row r="10" spans="1:11" ht="28">
      <c r="A10" s="184">
        <f t="shared" si="0"/>
        <v>5</v>
      </c>
      <c r="B10" s="185" t="s">
        <v>20</v>
      </c>
      <c r="C10" s="186" t="s">
        <v>238</v>
      </c>
      <c r="D10" s="37" t="s">
        <v>227</v>
      </c>
      <c r="E10" s="38">
        <f t="shared" ref="E10:E24" si="2">IF(D10="Theo ngày công làm việc và ngày nghỉ có hưởng lương",1,
IF(D10="Hưởng 100% không bị phụ thuộc vào yếu tố nào",2,
IF(D10="Hưởng 100% khi làm việc từ nửa tháng trở lên hưởng 50% khi làm việc chưa đầy nửa tháng",3)))</f>
        <v>1</v>
      </c>
      <c r="F10" s="37" t="s">
        <v>210</v>
      </c>
      <c r="G10" s="37" t="s">
        <v>250</v>
      </c>
    </row>
    <row r="11" spans="1:11" ht="28">
      <c r="A11" s="184">
        <f t="shared" si="0"/>
        <v>6</v>
      </c>
      <c r="B11" s="185" t="s">
        <v>21</v>
      </c>
      <c r="C11" s="186" t="s">
        <v>238</v>
      </c>
      <c r="D11" s="37" t="s">
        <v>227</v>
      </c>
      <c r="E11" s="38">
        <f t="shared" si="2"/>
        <v>1</v>
      </c>
      <c r="F11" s="37" t="s">
        <v>92</v>
      </c>
      <c r="G11" s="37" t="s">
        <v>250</v>
      </c>
    </row>
    <row r="12" spans="1:11" ht="28">
      <c r="A12" s="184">
        <f t="shared" si="0"/>
        <v>7</v>
      </c>
      <c r="B12" s="185" t="s">
        <v>236</v>
      </c>
      <c r="C12" s="186" t="s">
        <v>238</v>
      </c>
      <c r="D12" s="37" t="s">
        <v>227</v>
      </c>
      <c r="E12" s="38">
        <f t="shared" si="2"/>
        <v>1</v>
      </c>
      <c r="F12" s="37" t="s">
        <v>92</v>
      </c>
      <c r="G12" s="37"/>
    </row>
    <row r="13" spans="1:11" ht="28">
      <c r="A13" s="184">
        <f t="shared" si="0"/>
        <v>8</v>
      </c>
      <c r="B13" s="185" t="s">
        <v>237</v>
      </c>
      <c r="C13" s="186" t="s">
        <v>238</v>
      </c>
      <c r="D13" s="37" t="s">
        <v>227</v>
      </c>
      <c r="E13" s="38">
        <f t="shared" si="2"/>
        <v>1</v>
      </c>
      <c r="F13" s="37" t="s">
        <v>92</v>
      </c>
      <c r="G13" s="37"/>
    </row>
    <row r="14" spans="1:11" ht="28">
      <c r="A14" s="184">
        <f t="shared" si="0"/>
        <v>9</v>
      </c>
      <c r="B14" s="185" t="s">
        <v>245</v>
      </c>
      <c r="C14" s="186" t="s">
        <v>238</v>
      </c>
      <c r="D14" s="37" t="s">
        <v>231</v>
      </c>
      <c r="E14" s="38">
        <f t="shared" si="2"/>
        <v>3</v>
      </c>
      <c r="F14" s="37" t="s">
        <v>92</v>
      </c>
      <c r="G14" s="37"/>
    </row>
    <row r="15" spans="1:11">
      <c r="A15" s="184">
        <f t="shared" si="0"/>
        <v>10</v>
      </c>
      <c r="B15" s="185" t="s">
        <v>225</v>
      </c>
      <c r="C15" s="186" t="s">
        <v>238</v>
      </c>
      <c r="D15" s="37" t="s">
        <v>227</v>
      </c>
      <c r="E15" s="38">
        <f t="shared" si="2"/>
        <v>1</v>
      </c>
      <c r="F15" s="37" t="s">
        <v>92</v>
      </c>
      <c r="G15" s="37"/>
    </row>
    <row r="16" spans="1:11">
      <c r="A16" s="184">
        <f t="shared" si="0"/>
        <v>11</v>
      </c>
      <c r="B16" s="37" t="s">
        <v>233</v>
      </c>
      <c r="C16" s="186" t="s">
        <v>238</v>
      </c>
      <c r="D16" s="37" t="s">
        <v>227</v>
      </c>
      <c r="E16" s="38">
        <f t="shared" si="2"/>
        <v>1</v>
      </c>
      <c r="F16" s="37" t="s">
        <v>92</v>
      </c>
      <c r="G16" s="37" t="s">
        <v>295</v>
      </c>
    </row>
    <row r="17" spans="1:7">
      <c r="A17" s="184">
        <f t="shared" si="0"/>
        <v>12</v>
      </c>
      <c r="B17" s="37" t="s">
        <v>234</v>
      </c>
      <c r="C17" s="186" t="s">
        <v>238</v>
      </c>
      <c r="D17" s="37" t="s">
        <v>227</v>
      </c>
      <c r="E17" s="38">
        <f t="shared" si="2"/>
        <v>1</v>
      </c>
      <c r="F17" s="37" t="s">
        <v>92</v>
      </c>
      <c r="G17" s="37" t="s">
        <v>295</v>
      </c>
    </row>
    <row r="18" spans="1:7">
      <c r="A18" s="184">
        <f t="shared" si="0"/>
        <v>13</v>
      </c>
      <c r="B18" s="37" t="s">
        <v>235</v>
      </c>
      <c r="C18" s="186" t="s">
        <v>238</v>
      </c>
      <c r="D18" s="37" t="s">
        <v>227</v>
      </c>
      <c r="E18" s="38">
        <f t="shared" si="2"/>
        <v>1</v>
      </c>
      <c r="F18" s="37" t="s">
        <v>92</v>
      </c>
      <c r="G18" s="37" t="s">
        <v>295</v>
      </c>
    </row>
    <row r="19" spans="1:7" ht="28">
      <c r="A19" s="184">
        <f t="shared" si="0"/>
        <v>14</v>
      </c>
      <c r="B19" s="37" t="s">
        <v>167</v>
      </c>
      <c r="C19" s="188" t="s">
        <v>26</v>
      </c>
      <c r="D19" s="37" t="s">
        <v>247</v>
      </c>
      <c r="E19" s="38">
        <f t="shared" si="2"/>
        <v>2</v>
      </c>
      <c r="F19" s="37" t="s">
        <v>92</v>
      </c>
      <c r="G19" s="37" t="s">
        <v>248</v>
      </c>
    </row>
    <row r="20" spans="1:7" ht="28">
      <c r="A20" s="184">
        <f t="shared" si="0"/>
        <v>15</v>
      </c>
      <c r="B20" s="188" t="s">
        <v>168</v>
      </c>
      <c r="C20" s="188" t="s">
        <v>26</v>
      </c>
      <c r="D20" s="37" t="s">
        <v>247</v>
      </c>
      <c r="E20" s="38">
        <f t="shared" si="2"/>
        <v>2</v>
      </c>
      <c r="F20" s="37" t="s">
        <v>210</v>
      </c>
      <c r="G20" s="37" t="s">
        <v>249</v>
      </c>
    </row>
    <row r="21" spans="1:7">
      <c r="A21" s="184">
        <f t="shared" si="0"/>
        <v>16</v>
      </c>
      <c r="B21" s="37" t="s">
        <v>254</v>
      </c>
      <c r="C21" s="188" t="s">
        <v>27</v>
      </c>
      <c r="D21" s="37" t="s">
        <v>247</v>
      </c>
      <c r="E21" s="38">
        <f t="shared" si="2"/>
        <v>2</v>
      </c>
      <c r="F21" s="37" t="s">
        <v>92</v>
      </c>
      <c r="G21" s="37"/>
    </row>
    <row r="22" spans="1:7">
      <c r="A22" s="184">
        <f t="shared" si="0"/>
        <v>17</v>
      </c>
      <c r="B22" s="37" t="s">
        <v>251</v>
      </c>
      <c r="C22" s="188" t="s">
        <v>27</v>
      </c>
      <c r="D22" s="37" t="s">
        <v>247</v>
      </c>
      <c r="E22" s="38">
        <f t="shared" si="2"/>
        <v>2</v>
      </c>
      <c r="F22" s="37" t="s">
        <v>92</v>
      </c>
      <c r="G22" s="37" t="s">
        <v>295</v>
      </c>
    </row>
    <row r="23" spans="1:7">
      <c r="A23" s="184">
        <f t="shared" si="0"/>
        <v>18</v>
      </c>
      <c r="B23" s="37" t="s">
        <v>252</v>
      </c>
      <c r="C23" s="188" t="s">
        <v>27</v>
      </c>
      <c r="D23" s="37" t="s">
        <v>247</v>
      </c>
      <c r="E23" s="38">
        <f t="shared" si="2"/>
        <v>2</v>
      </c>
      <c r="F23" s="37" t="s">
        <v>92</v>
      </c>
      <c r="G23" s="37" t="s">
        <v>295</v>
      </c>
    </row>
    <row r="24" spans="1:7">
      <c r="A24" s="184">
        <f t="shared" si="0"/>
        <v>19</v>
      </c>
      <c r="B24" s="37" t="s">
        <v>253</v>
      </c>
      <c r="C24" s="188" t="s">
        <v>27</v>
      </c>
      <c r="D24" s="37" t="s">
        <v>247</v>
      </c>
      <c r="E24" s="38">
        <f t="shared" si="2"/>
        <v>2</v>
      </c>
      <c r="F24" s="37" t="s">
        <v>92</v>
      </c>
      <c r="G24" s="37" t="s">
        <v>295</v>
      </c>
    </row>
    <row r="25" spans="1:7">
      <c r="A25" s="184">
        <f t="shared" si="0"/>
        <v>20</v>
      </c>
      <c r="B25" s="37" t="s">
        <v>198</v>
      </c>
      <c r="C25" s="188" t="s">
        <v>28</v>
      </c>
      <c r="D25" s="37" t="s">
        <v>247</v>
      </c>
      <c r="E25" s="38">
        <f t="shared" ref="E25:E27" si="3">IF(D25="Theo ngày công làm việc và ngày nghỉ có hưởng lương",1,
IF(D25="Hưởng 100% không bị phụ thuộc vào yếu tố nào",2,
IF(D25="Hưởng 100% khi làm việc từ nửa tháng trở lên hưởng 50% khi làm việc chưa đầy nửa tháng",3)))</f>
        <v>2</v>
      </c>
      <c r="F25" s="37" t="s">
        <v>92</v>
      </c>
      <c r="G25" s="37" t="s">
        <v>295</v>
      </c>
    </row>
    <row r="26" spans="1:7">
      <c r="A26" s="184">
        <f t="shared" si="0"/>
        <v>21</v>
      </c>
      <c r="B26" s="37" t="s">
        <v>199</v>
      </c>
      <c r="C26" s="188" t="s">
        <v>28</v>
      </c>
      <c r="D26" s="37" t="s">
        <v>247</v>
      </c>
      <c r="E26" s="38">
        <f t="shared" si="3"/>
        <v>2</v>
      </c>
      <c r="F26" s="37" t="s">
        <v>92</v>
      </c>
      <c r="G26" s="37" t="s">
        <v>295</v>
      </c>
    </row>
    <row r="27" spans="1:7">
      <c r="A27" s="184">
        <f t="shared" si="0"/>
        <v>22</v>
      </c>
      <c r="B27" s="37" t="s">
        <v>200</v>
      </c>
      <c r="C27" s="188" t="s">
        <v>28</v>
      </c>
      <c r="D27" s="37" t="s">
        <v>247</v>
      </c>
      <c r="E27" s="38">
        <f t="shared" si="3"/>
        <v>2</v>
      </c>
      <c r="F27" s="37" t="s">
        <v>92</v>
      </c>
      <c r="G27" s="37" t="s">
        <v>295</v>
      </c>
    </row>
    <row r="28" spans="1:7" ht="28">
      <c r="A28" s="184">
        <f t="shared" si="0"/>
        <v>23</v>
      </c>
      <c r="B28" s="37" t="s">
        <v>24</v>
      </c>
      <c r="C28" s="188" t="s">
        <v>165</v>
      </c>
      <c r="D28" s="37" t="s">
        <v>247</v>
      </c>
      <c r="E28" s="38">
        <f t="shared" ref="E28:E40" si="4">IF(D28="Theo ngày công làm việc và ngày nghỉ có hưởng lương",1,
IF(D28="Hưởng 100% không bị phụ thuộc vào yếu tố nào",2,
IF(D28="Hưởng 100% khi làm việc từ nửa tháng trở lên hưởng 50% khi làm việc chưa đầy nửa tháng",3)))</f>
        <v>2</v>
      </c>
      <c r="F28" s="37" t="s">
        <v>92</v>
      </c>
      <c r="G28" s="37" t="s">
        <v>261</v>
      </c>
    </row>
    <row r="29" spans="1:7" ht="28">
      <c r="A29" s="184">
        <f t="shared" si="0"/>
        <v>24</v>
      </c>
      <c r="B29" s="37" t="s">
        <v>23</v>
      </c>
      <c r="C29" s="188" t="s">
        <v>165</v>
      </c>
      <c r="D29" s="37" t="s">
        <v>247</v>
      </c>
      <c r="E29" s="38">
        <f t="shared" si="4"/>
        <v>2</v>
      </c>
      <c r="F29" s="37" t="s">
        <v>92</v>
      </c>
      <c r="G29" s="37" t="s">
        <v>262</v>
      </c>
    </row>
    <row r="30" spans="1:7" ht="28">
      <c r="A30" s="184">
        <f t="shared" si="0"/>
        <v>25</v>
      </c>
      <c r="B30" s="37" t="s">
        <v>82</v>
      </c>
      <c r="C30" s="188" t="s">
        <v>165</v>
      </c>
      <c r="D30" s="37" t="s">
        <v>247</v>
      </c>
      <c r="E30" s="38">
        <f t="shared" si="4"/>
        <v>2</v>
      </c>
      <c r="F30" s="37" t="s">
        <v>92</v>
      </c>
      <c r="G30" s="37" t="s">
        <v>263</v>
      </c>
    </row>
    <row r="31" spans="1:7">
      <c r="A31" s="184">
        <f t="shared" si="0"/>
        <v>26</v>
      </c>
      <c r="B31" s="37" t="s">
        <v>255</v>
      </c>
      <c r="C31" s="188" t="s">
        <v>165</v>
      </c>
      <c r="D31" s="37" t="s">
        <v>247</v>
      </c>
      <c r="E31" s="38">
        <f t="shared" si="4"/>
        <v>2</v>
      </c>
      <c r="F31" s="37" t="s">
        <v>92</v>
      </c>
      <c r="G31" s="37" t="s">
        <v>295</v>
      </c>
    </row>
    <row r="32" spans="1:7">
      <c r="A32" s="184">
        <f t="shared" si="0"/>
        <v>27</v>
      </c>
      <c r="B32" s="37" t="s">
        <v>256</v>
      </c>
      <c r="C32" s="188" t="s">
        <v>165</v>
      </c>
      <c r="D32" s="37" t="s">
        <v>247</v>
      </c>
      <c r="E32" s="38">
        <f t="shared" si="4"/>
        <v>2</v>
      </c>
      <c r="F32" s="37" t="s">
        <v>92</v>
      </c>
      <c r="G32" s="37" t="s">
        <v>295</v>
      </c>
    </row>
    <row r="33" spans="1:7">
      <c r="A33" s="184">
        <f t="shared" si="0"/>
        <v>28</v>
      </c>
      <c r="B33" s="37" t="s">
        <v>257</v>
      </c>
      <c r="C33" s="188" t="s">
        <v>165</v>
      </c>
      <c r="D33" s="37" t="s">
        <v>247</v>
      </c>
      <c r="E33" s="38">
        <f t="shared" si="4"/>
        <v>2</v>
      </c>
      <c r="F33" s="37" t="s">
        <v>92</v>
      </c>
      <c r="G33" s="37" t="s">
        <v>295</v>
      </c>
    </row>
    <row r="34" spans="1:7">
      <c r="A34" s="184">
        <f t="shared" si="0"/>
        <v>29</v>
      </c>
      <c r="B34" s="37" t="s">
        <v>16</v>
      </c>
      <c r="C34" s="188" t="s">
        <v>265</v>
      </c>
      <c r="D34" s="37" t="s">
        <v>247</v>
      </c>
      <c r="E34" s="38">
        <f t="shared" si="4"/>
        <v>2</v>
      </c>
      <c r="F34" s="37" t="s">
        <v>92</v>
      </c>
      <c r="G34" s="37" t="s">
        <v>266</v>
      </c>
    </row>
    <row r="35" spans="1:7">
      <c r="A35" s="184">
        <f t="shared" si="0"/>
        <v>30</v>
      </c>
      <c r="B35" s="37" t="s">
        <v>39</v>
      </c>
      <c r="C35" s="188" t="s">
        <v>265</v>
      </c>
      <c r="D35" s="37" t="s">
        <v>247</v>
      </c>
      <c r="E35" s="38">
        <f t="shared" si="4"/>
        <v>2</v>
      </c>
      <c r="F35" s="37" t="s">
        <v>92</v>
      </c>
      <c r="G35" s="37"/>
    </row>
    <row r="36" spans="1:7">
      <c r="A36" s="184">
        <f t="shared" si="0"/>
        <v>31</v>
      </c>
      <c r="B36" s="37" t="s">
        <v>40</v>
      </c>
      <c r="C36" s="188" t="s">
        <v>265</v>
      </c>
      <c r="D36" s="37" t="s">
        <v>247</v>
      </c>
      <c r="E36" s="38">
        <f t="shared" si="4"/>
        <v>2</v>
      </c>
      <c r="F36" s="37" t="s">
        <v>92</v>
      </c>
      <c r="G36" s="37"/>
    </row>
    <row r="37" spans="1:7">
      <c r="A37" s="184">
        <f t="shared" si="0"/>
        <v>32</v>
      </c>
      <c r="B37" s="37" t="s">
        <v>83</v>
      </c>
      <c r="C37" s="188" t="s">
        <v>265</v>
      </c>
      <c r="D37" s="37" t="s">
        <v>247</v>
      </c>
      <c r="E37" s="38">
        <f t="shared" si="4"/>
        <v>2</v>
      </c>
      <c r="F37" s="37" t="s">
        <v>92</v>
      </c>
      <c r="G37" s="37"/>
    </row>
    <row r="38" spans="1:7">
      <c r="A38" s="184">
        <f t="shared" si="0"/>
        <v>33</v>
      </c>
      <c r="B38" s="37" t="s">
        <v>258</v>
      </c>
      <c r="C38" s="188" t="s">
        <v>265</v>
      </c>
      <c r="D38" s="37" t="s">
        <v>247</v>
      </c>
      <c r="E38" s="38">
        <f t="shared" si="4"/>
        <v>2</v>
      </c>
      <c r="F38" s="37" t="s">
        <v>92</v>
      </c>
      <c r="G38" s="37" t="s">
        <v>295</v>
      </c>
    </row>
    <row r="39" spans="1:7">
      <c r="A39" s="184">
        <f t="shared" si="0"/>
        <v>34</v>
      </c>
      <c r="B39" s="37" t="s">
        <v>259</v>
      </c>
      <c r="C39" s="188" t="s">
        <v>265</v>
      </c>
      <c r="D39" s="37" t="s">
        <v>247</v>
      </c>
      <c r="E39" s="38">
        <f t="shared" si="4"/>
        <v>2</v>
      </c>
      <c r="F39" s="37" t="s">
        <v>92</v>
      </c>
      <c r="G39" s="37" t="s">
        <v>295</v>
      </c>
    </row>
    <row r="40" spans="1:7">
      <c r="A40" s="184">
        <f t="shared" si="0"/>
        <v>35</v>
      </c>
      <c r="B40" s="37" t="s">
        <v>260</v>
      </c>
      <c r="C40" s="188" t="s">
        <v>265</v>
      </c>
      <c r="D40" s="37" t="s">
        <v>247</v>
      </c>
      <c r="E40" s="38">
        <f t="shared" si="4"/>
        <v>2</v>
      </c>
      <c r="F40" s="37" t="s">
        <v>92</v>
      </c>
      <c r="G40" s="37" t="s">
        <v>295</v>
      </c>
    </row>
    <row r="41" spans="1:7">
      <c r="A41" s="184"/>
      <c r="B41" s="37"/>
      <c r="C41" s="188"/>
      <c r="D41" s="37"/>
      <c r="E41" s="37"/>
      <c r="F41" s="37"/>
      <c r="G41" s="37"/>
    </row>
    <row r="42" spans="1:7">
      <c r="A42" s="184"/>
      <c r="B42" s="37"/>
      <c r="C42" s="188"/>
      <c r="D42" s="37"/>
      <c r="E42" s="37"/>
      <c r="F42" s="37"/>
      <c r="G42" s="37"/>
    </row>
  </sheetData>
  <autoFilter ref="A5:K40"/>
  <phoneticPr fontId="32" type="noConversion"/>
  <dataValidations count="2">
    <dataValidation type="list" allowBlank="1" showInputMessage="1" showErrorMessage="1" sqref="D6:D40">
      <formula1>"Theo ngày công làm việc và ngày nghỉ có hưởng lương,Hưởng 100% khi làm việc từ nửa tháng trở lên hưởng 50% khi làm việc chưa đầy nửa tháng,Hưởng 100% không bị phụ thuộc vào yếu tố nào"</formula1>
    </dataValidation>
    <dataValidation type="list" allowBlank="1" showInputMessage="1" showErrorMessage="1" sqref="F6:F40">
      <formula1>"Chịu thuế,Ko chịu thuế"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F15"/>
  <sheetViews>
    <sheetView zoomScale="115" zoomScaleNormal="115" workbookViewId="0">
      <selection activeCell="H20" sqref="H20"/>
    </sheetView>
  </sheetViews>
  <sheetFormatPr defaultRowHeight="14.5"/>
  <cols>
    <col min="1" max="1" width="5.1796875" bestFit="1" customWidth="1"/>
    <col min="2" max="2" width="9.453125" bestFit="1" customWidth="1"/>
    <col min="3" max="3" width="20.26953125" bestFit="1" customWidth="1"/>
    <col min="4" max="4" width="29.54296875" bestFit="1" customWidth="1"/>
    <col min="5" max="5" width="13.1796875" bestFit="1" customWidth="1"/>
    <col min="6" max="6" width="10.453125" bestFit="1" customWidth="1"/>
  </cols>
  <sheetData>
    <row r="1" spans="1:6" ht="17.5">
      <c r="A1" s="267" t="s">
        <v>95</v>
      </c>
      <c r="B1" s="267"/>
      <c r="C1" s="267"/>
      <c r="D1" s="267"/>
      <c r="E1" s="267"/>
      <c r="F1" s="267"/>
    </row>
    <row r="2" spans="1:6" ht="15">
      <c r="A2" s="268" t="str">
        <f>"Tháng " &amp; HDSD!N16</f>
        <v>Tháng 09/2020</v>
      </c>
      <c r="B2" s="268"/>
      <c r="C2" s="268"/>
      <c r="D2" s="268"/>
      <c r="E2" s="268"/>
      <c r="F2" s="268"/>
    </row>
    <row r="3" spans="1:6" ht="15.5">
      <c r="A3" s="48"/>
      <c r="B3" s="49"/>
      <c r="C3" s="50"/>
      <c r="D3" s="51"/>
      <c r="E3" s="52"/>
      <c r="F3" s="53"/>
    </row>
    <row r="4" spans="1:6" ht="15">
      <c r="A4" s="54" t="s">
        <v>17</v>
      </c>
      <c r="B4" s="54" t="s">
        <v>46</v>
      </c>
      <c r="C4" s="54" t="s">
        <v>96</v>
      </c>
      <c r="D4" s="54" t="s">
        <v>97</v>
      </c>
      <c r="E4" s="54" t="s">
        <v>98</v>
      </c>
      <c r="F4" s="54" t="s">
        <v>99</v>
      </c>
    </row>
    <row r="5" spans="1:6" ht="15.5">
      <c r="A5" s="55">
        <f>COUNTA($B5:B$5)</f>
        <v>1</v>
      </c>
      <c r="B5" s="56" t="s">
        <v>113</v>
      </c>
      <c r="C5" s="57" t="e">
        <f>INDEX('II.Bảng lương'!C:C,MATCH(V.TM!B5,'II.Bảng lương'!B:B,0),1)</f>
        <v>#N/A</v>
      </c>
      <c r="D5" s="58" t="e">
        <f>INDEX('II.Bảng lương'!A:A,MATCH(V.TM!B5,'II.Bảng lương'!B:B,0),1)</f>
        <v>#N/A</v>
      </c>
      <c r="E5" s="59">
        <f>ROUND(SUMIF('II.Bảng lương'!$B$8:$B$452,B5,'II.Bảng lương'!$BQ$8:$BQ$452),0)</f>
        <v>0</v>
      </c>
      <c r="F5" s="60"/>
    </row>
    <row r="6" spans="1:6" ht="15.5">
      <c r="A6" s="55">
        <f>COUNTA($B$5:B6)</f>
        <v>2</v>
      </c>
      <c r="B6" s="56" t="s">
        <v>115</v>
      </c>
      <c r="C6" s="57" t="e">
        <f>INDEX('II.Bảng lương'!C:C,MATCH(V.TM!B6,'II.Bảng lương'!B:B,0),1)</f>
        <v>#N/A</v>
      </c>
      <c r="D6" s="58" t="e">
        <f>INDEX('II.Bảng lương'!A:A,MATCH(V.TM!B6,'II.Bảng lương'!B:B,0),1)</f>
        <v>#N/A</v>
      </c>
      <c r="E6" s="59">
        <f>ROUND(SUMIF('II.Bảng lương'!$B$8:$B$452,B6,'II.Bảng lương'!$BQ$8:$BQ$452),0)</f>
        <v>0</v>
      </c>
      <c r="F6" s="60"/>
    </row>
    <row r="7" spans="1:6" ht="15.5">
      <c r="A7" s="55">
        <f>COUNTA($B$5:B7)</f>
        <v>3</v>
      </c>
      <c r="B7" s="56" t="s">
        <v>138</v>
      </c>
      <c r="C7" s="57" t="e">
        <f>INDEX('II.Bảng lương'!C:C,MATCH(V.TM!B7,'II.Bảng lương'!B:B,0),1)</f>
        <v>#N/A</v>
      </c>
      <c r="D7" s="58" t="e">
        <f>INDEX('II.Bảng lương'!A:A,MATCH(V.TM!B7,'II.Bảng lương'!B:B,0),1)</f>
        <v>#N/A</v>
      </c>
      <c r="E7" s="59">
        <f>ROUND(SUMIF('II.Bảng lương'!$B$8:$B$452,B7,'II.Bảng lương'!$BQ$8:$BQ$452),0)</f>
        <v>0</v>
      </c>
      <c r="F7" s="60"/>
    </row>
    <row r="8" spans="1:6" ht="15.5">
      <c r="A8" s="55">
        <f>COUNTA($B$5:B8)</f>
        <v>4</v>
      </c>
      <c r="B8" s="56" t="s">
        <v>139</v>
      </c>
      <c r="C8" s="57" t="e">
        <f>INDEX('II.Bảng lương'!C:C,MATCH(V.TM!B8,'II.Bảng lương'!B:B,0),1)</f>
        <v>#N/A</v>
      </c>
      <c r="D8" s="58" t="e">
        <f>INDEX('II.Bảng lương'!A:A,MATCH(V.TM!B8,'II.Bảng lương'!B:B,0),1)</f>
        <v>#N/A</v>
      </c>
      <c r="E8" s="59">
        <f>ROUND(SUMIF('II.Bảng lương'!$B$8:$B$452,B8,'II.Bảng lương'!$BQ$8:$BQ$452),0)</f>
        <v>0</v>
      </c>
      <c r="F8" s="60"/>
    </row>
    <row r="9" spans="1:6" ht="15.5">
      <c r="A9" s="55">
        <f>COUNTA($B$5:B9)</f>
        <v>5</v>
      </c>
      <c r="B9" s="56" t="s">
        <v>140</v>
      </c>
      <c r="C9" s="57" t="e">
        <f>INDEX('II.Bảng lương'!C:C,MATCH(V.TM!B9,'II.Bảng lương'!B:B,0),1)</f>
        <v>#N/A</v>
      </c>
      <c r="D9" s="58" t="e">
        <f>INDEX('II.Bảng lương'!A:A,MATCH(V.TM!B9,'II.Bảng lương'!B:B,0),1)</f>
        <v>#N/A</v>
      </c>
      <c r="E9" s="59">
        <f>ROUND(SUMIF('II.Bảng lương'!$B$8:$B$452,B9,'II.Bảng lương'!$BQ$8:$BQ$452),0)</f>
        <v>0</v>
      </c>
      <c r="F9" s="60"/>
    </row>
    <row r="10" spans="1:6" ht="15.5">
      <c r="A10" s="269" t="s">
        <v>50</v>
      </c>
      <c r="B10" s="270"/>
      <c r="C10" s="270"/>
      <c r="D10" s="271"/>
      <c r="E10" s="61">
        <f>SUM(E5:E9)</f>
        <v>0</v>
      </c>
      <c r="F10" s="62"/>
    </row>
    <row r="11" spans="1:6" ht="15.5">
      <c r="A11" s="63"/>
      <c r="B11" s="64"/>
      <c r="C11" s="65"/>
      <c r="D11" s="63"/>
      <c r="E11" s="66"/>
      <c r="F11" s="67"/>
    </row>
    <row r="12" spans="1:6" ht="15.5">
      <c r="A12" s="68"/>
      <c r="B12" s="69"/>
      <c r="C12" s="69" t="s">
        <v>51</v>
      </c>
      <c r="D12" s="70"/>
      <c r="E12" s="71" t="s">
        <v>100</v>
      </c>
      <c r="F12" s="52"/>
    </row>
    <row r="13" spans="1:6" ht="15.5">
      <c r="A13" s="68"/>
      <c r="B13" s="64"/>
      <c r="C13" s="65"/>
      <c r="D13" s="52"/>
      <c r="E13" s="52"/>
      <c r="F13" s="52"/>
    </row>
    <row r="14" spans="1:6" ht="15.5">
      <c r="A14" s="68"/>
      <c r="B14" s="64"/>
      <c r="C14" s="65"/>
      <c r="D14" s="52"/>
      <c r="E14" s="52"/>
      <c r="F14" s="52"/>
    </row>
    <row r="15" spans="1:6" ht="15.5">
      <c r="A15" s="68"/>
      <c r="B15" s="64"/>
      <c r="C15" s="65"/>
      <c r="D15" s="52"/>
      <c r="E15" s="52"/>
      <c r="F15" s="52"/>
    </row>
  </sheetData>
  <mergeCells count="3">
    <mergeCell ref="A1:F1"/>
    <mergeCell ref="A2:F2"/>
    <mergeCell ref="A10:D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M133"/>
  <sheetViews>
    <sheetView topLeftCell="A25" zoomScale="85" zoomScaleNormal="85" zoomScalePageLayoutView="55" workbookViewId="0">
      <selection activeCell="E38" sqref="E38:G38"/>
    </sheetView>
  </sheetViews>
  <sheetFormatPr defaultRowHeight="15.5"/>
  <cols>
    <col min="1" max="1" width="4.81640625" style="4" customWidth="1"/>
    <col min="2" max="2" width="9.26953125" style="4" customWidth="1"/>
    <col min="3" max="3" width="16.54296875" style="1" hidden="1" customWidth="1"/>
    <col min="4" max="4" width="28.81640625" style="1" bestFit="1" customWidth="1"/>
    <col min="5" max="5" width="19.453125" style="2" customWidth="1"/>
    <col min="6" max="6" width="16.7265625" style="3" customWidth="1"/>
    <col min="7" max="7" width="23.81640625" style="4" bestFit="1" customWidth="1"/>
    <col min="8" max="8" width="17.1796875" customWidth="1"/>
    <col min="9" max="9" width="17.7265625" customWidth="1"/>
    <col min="10" max="10" width="14.54296875" style="165" customWidth="1"/>
    <col min="11" max="11" width="15.54296875" bestFit="1" customWidth="1"/>
    <col min="12" max="12" width="21.54296875" customWidth="1"/>
    <col min="13" max="13" width="16" bestFit="1" customWidth="1"/>
  </cols>
  <sheetData>
    <row r="1" spans="1:10">
      <c r="A1" s="277" t="s">
        <v>43</v>
      </c>
      <c r="B1" s="277"/>
      <c r="C1" s="277"/>
      <c r="D1" s="277"/>
      <c r="E1" s="277"/>
      <c r="F1" s="277"/>
      <c r="G1" s="277"/>
    </row>
    <row r="2" spans="1:10">
      <c r="A2" s="277" t="s">
        <v>44</v>
      </c>
      <c r="B2" s="277"/>
      <c r="C2" s="277"/>
      <c r="D2" s="277"/>
      <c r="E2" s="277"/>
      <c r="F2" s="277"/>
      <c r="G2" s="277"/>
    </row>
    <row r="3" spans="1:10">
      <c r="A3" s="278"/>
      <c r="B3" s="278"/>
      <c r="C3" s="278"/>
      <c r="D3" s="278"/>
      <c r="E3" s="278"/>
      <c r="F3" s="278"/>
      <c r="G3" s="278"/>
    </row>
    <row r="4" spans="1:10">
      <c r="A4" s="279" t="s">
        <v>106</v>
      </c>
      <c r="B4" s="279"/>
      <c r="C4" s="279"/>
      <c r="D4" s="279"/>
      <c r="E4" s="279"/>
      <c r="F4" s="279"/>
      <c r="G4" s="279"/>
    </row>
    <row r="5" spans="1:10">
      <c r="A5" s="1" t="s">
        <v>101</v>
      </c>
      <c r="B5" s="1"/>
    </row>
    <row r="6" spans="1:10">
      <c r="A6" s="273" t="s">
        <v>102</v>
      </c>
      <c r="B6" s="273"/>
      <c r="C6" s="273"/>
      <c r="D6" s="273"/>
      <c r="E6" s="273"/>
      <c r="F6" s="273"/>
      <c r="G6" s="273"/>
    </row>
    <row r="7" spans="1:10">
      <c r="A7" s="273" t="s">
        <v>103</v>
      </c>
      <c r="B7" s="273"/>
      <c r="C7" s="273"/>
      <c r="D7" s="273"/>
      <c r="E7" s="2" t="s">
        <v>45</v>
      </c>
      <c r="G7" s="5"/>
    </row>
    <row r="8" spans="1:10">
      <c r="A8" s="273" t="s">
        <v>104</v>
      </c>
      <c r="B8" s="273"/>
      <c r="C8" s="273"/>
      <c r="D8" s="273"/>
      <c r="E8" s="273"/>
      <c r="F8" s="273"/>
      <c r="G8" s="273"/>
    </row>
    <row r="9" spans="1:10">
      <c r="A9" s="1" t="s">
        <v>105</v>
      </c>
      <c r="B9" s="1"/>
    </row>
    <row r="10" spans="1:10">
      <c r="A10" s="274" t="str">
        <f xml:space="preserve"> "Đề nghị chuyển tiền lương tháng " &amp; TEXT(MONTH(HDSD!N16),"00") &amp;" năm " &amp;YEAR(HDSD!N16) &amp; " vào tài khoản cho CBCNV của Công ty theo danh sách dưới đây:"</f>
        <v>Đề nghị chuyển tiền lương tháng 09 năm 2020 vào tài khoản cho CBCNV của Công ty theo danh sách dưới đây:</v>
      </c>
      <c r="B10" s="274"/>
      <c r="C10" s="274"/>
      <c r="D10" s="274"/>
      <c r="E10" s="274"/>
      <c r="F10" s="274"/>
      <c r="G10" s="274"/>
    </row>
    <row r="11" spans="1:10">
      <c r="A11" s="6"/>
      <c r="B11" s="6"/>
      <c r="C11" s="6"/>
      <c r="D11" s="6"/>
      <c r="E11" s="6"/>
      <c r="F11" s="7"/>
      <c r="G11" s="8"/>
    </row>
    <row r="12" spans="1:10" ht="15">
      <c r="A12" s="26" t="s">
        <v>17</v>
      </c>
      <c r="B12" s="26" t="s">
        <v>46</v>
      </c>
      <c r="C12" s="26" t="s">
        <v>37</v>
      </c>
      <c r="D12" s="26" t="s">
        <v>37</v>
      </c>
      <c r="E12" s="27" t="s">
        <v>47</v>
      </c>
      <c r="F12" s="28" t="s">
        <v>48</v>
      </c>
      <c r="G12" s="29" t="s">
        <v>49</v>
      </c>
      <c r="H12" s="23"/>
    </row>
    <row r="13" spans="1:10" s="35" customFormat="1">
      <c r="A13" s="32">
        <v>1</v>
      </c>
      <c r="B13" s="84" t="s">
        <v>116</v>
      </c>
      <c r="C13" s="85" t="str">
        <f>INDEX('I.Dữ liệu Tính lương'!C:C,MATCH(V.CK!B13,'I.Dữ liệu Tính lương'!B:B,0),1)</f>
        <v>Nguyễn Thu Thủy</v>
      </c>
      <c r="D13" s="39" t="str">
        <f>INDEX('I.Dữ liệu Tính lương'!I:I,MATCH(V.CK!B13,'I.Dữ liệu Tính lương'!B:B,0),1)</f>
        <v>NGUYEN THU THUY</v>
      </c>
      <c r="E13" s="86" t="str">
        <f>INDEX('I.Dữ liệu Tính lương'!J:J,MATCH(V.CK!B13,'I.Dữ liệu Tính lương'!B:B,0),1)</f>
        <v>eeeee</v>
      </c>
      <c r="F13" s="33" t="e">
        <f ca="1">ROUND(SUMIF('II.Bảng lương'!$B$8:$B$498,V.CK!B13,'II.Bảng lương'!$BQ$8:$BQ$498),0)</f>
        <v>#NAME?</v>
      </c>
      <c r="G13" s="33" t="str">
        <f>"Lương tháng " &amp; HDSD!$N$16</f>
        <v>Lương tháng 09/2020</v>
      </c>
      <c r="H13" s="34"/>
      <c r="J13" s="165"/>
    </row>
    <row r="14" spans="1:10" s="35" customFormat="1">
      <c r="A14" s="32">
        <v>2</v>
      </c>
      <c r="B14" s="84" t="s">
        <v>118</v>
      </c>
      <c r="C14" s="85" t="e">
        <f>INDEX('I.Dữ liệu Tính lương'!C:C,MATCH(V.CK!B14,'I.Dữ liệu Tính lương'!B:B,0),1)</f>
        <v>#N/A</v>
      </c>
      <c r="D14" s="39" t="e">
        <f>INDEX('I.Dữ liệu Tính lương'!I:I,MATCH(V.CK!B14,'I.Dữ liệu Tính lương'!B:B,0),1)</f>
        <v>#N/A</v>
      </c>
      <c r="E14" s="86" t="e">
        <f>INDEX('I.Dữ liệu Tính lương'!J:J,MATCH(V.CK!B14,'I.Dữ liệu Tính lương'!B:B,0),1)</f>
        <v>#N/A</v>
      </c>
      <c r="F14" s="33">
        <f>ROUND(SUMIF('II.Bảng lương'!$B$8:$B$498,V.CK!B14,'II.Bảng lương'!$BQ$8:$BQ$498),0)</f>
        <v>0</v>
      </c>
      <c r="G14" s="33" t="str">
        <f>"Lương tháng " &amp; HDSD!$N$16</f>
        <v>Lương tháng 09/2020</v>
      </c>
      <c r="H14" s="34"/>
      <c r="J14" s="165"/>
    </row>
    <row r="15" spans="1:10" s="35" customFormat="1">
      <c r="A15" s="32">
        <v>3</v>
      </c>
      <c r="B15" s="84" t="s">
        <v>119</v>
      </c>
      <c r="C15" s="85" t="e">
        <f>INDEX('I.Dữ liệu Tính lương'!C:C,MATCH(V.CK!B15,'I.Dữ liệu Tính lương'!B:B,0),1)</f>
        <v>#N/A</v>
      </c>
      <c r="D15" s="39" t="e">
        <f>INDEX('I.Dữ liệu Tính lương'!I:I,MATCH(V.CK!B15,'I.Dữ liệu Tính lương'!B:B,0),1)</f>
        <v>#N/A</v>
      </c>
      <c r="E15" s="86" t="e">
        <f>INDEX('I.Dữ liệu Tính lương'!J:J,MATCH(V.CK!B15,'I.Dữ liệu Tính lương'!B:B,0),1)</f>
        <v>#N/A</v>
      </c>
      <c r="F15" s="33">
        <f>ROUND(SUMIF('II.Bảng lương'!$B$8:$B$498,V.CK!B15,'II.Bảng lương'!$BQ$8:$BQ$498),0)</f>
        <v>0</v>
      </c>
      <c r="G15" s="33" t="str">
        <f>"Lương tháng " &amp; HDSD!$N$16</f>
        <v>Lương tháng 09/2020</v>
      </c>
      <c r="H15" s="34"/>
      <c r="J15" s="165"/>
    </row>
    <row r="16" spans="1:10" s="35" customFormat="1">
      <c r="A16" s="32">
        <v>4</v>
      </c>
      <c r="B16" s="84" t="s">
        <v>120</v>
      </c>
      <c r="C16" s="85" t="e">
        <f>INDEX('I.Dữ liệu Tính lương'!C:C,MATCH(V.CK!B16,'I.Dữ liệu Tính lương'!B:B,0),1)</f>
        <v>#N/A</v>
      </c>
      <c r="D16" s="39" t="e">
        <f>INDEX('I.Dữ liệu Tính lương'!I:I,MATCH(V.CK!B16,'I.Dữ liệu Tính lương'!B:B,0),1)</f>
        <v>#N/A</v>
      </c>
      <c r="E16" s="86" t="e">
        <f>INDEX('I.Dữ liệu Tính lương'!J:J,MATCH(V.CK!B16,'I.Dữ liệu Tính lương'!B:B,0),1)</f>
        <v>#N/A</v>
      </c>
      <c r="F16" s="33">
        <f>ROUND(SUMIF('II.Bảng lương'!$B$8:$B$498,V.CK!B16,'II.Bảng lương'!$BQ$8:$BQ$498),0)</f>
        <v>0</v>
      </c>
      <c r="G16" s="33" t="str">
        <f>"Lương tháng " &amp; HDSD!$N$16</f>
        <v>Lương tháng 09/2020</v>
      </c>
      <c r="H16" s="34"/>
      <c r="J16" s="165"/>
    </row>
    <row r="17" spans="1:10" s="35" customFormat="1">
      <c r="A17" s="32">
        <v>5</v>
      </c>
      <c r="B17" s="84" t="s">
        <v>121</v>
      </c>
      <c r="C17" s="85" t="e">
        <f>INDEX('I.Dữ liệu Tính lương'!C:C,MATCH(V.CK!B17,'I.Dữ liệu Tính lương'!B:B,0),1)</f>
        <v>#N/A</v>
      </c>
      <c r="D17" s="39" t="e">
        <f>INDEX('I.Dữ liệu Tính lương'!I:I,MATCH(V.CK!B17,'I.Dữ liệu Tính lương'!B:B,0),1)</f>
        <v>#N/A</v>
      </c>
      <c r="E17" s="86" t="e">
        <f>INDEX('I.Dữ liệu Tính lương'!J:J,MATCH(V.CK!B17,'I.Dữ liệu Tính lương'!B:B,0),1)</f>
        <v>#N/A</v>
      </c>
      <c r="F17" s="33">
        <f>ROUND(SUMIF('II.Bảng lương'!$B$8:$B$498,V.CK!B17,'II.Bảng lương'!$BQ$8:$BQ$498),0)</f>
        <v>0</v>
      </c>
      <c r="G17" s="33" t="str">
        <f>"Lương tháng " &amp; HDSD!$N$16</f>
        <v>Lương tháng 09/2020</v>
      </c>
      <c r="H17" s="34"/>
      <c r="J17" s="165"/>
    </row>
    <row r="18" spans="1:10" s="35" customFormat="1">
      <c r="A18" s="32">
        <v>6</v>
      </c>
      <c r="B18" s="84" t="s">
        <v>122</v>
      </c>
      <c r="C18" s="85" t="e">
        <f>INDEX('I.Dữ liệu Tính lương'!C:C,MATCH(V.CK!B18,'I.Dữ liệu Tính lương'!B:B,0),1)</f>
        <v>#N/A</v>
      </c>
      <c r="D18" s="39" t="e">
        <f>INDEX('I.Dữ liệu Tính lương'!I:I,MATCH(V.CK!B18,'I.Dữ liệu Tính lương'!B:B,0),1)</f>
        <v>#N/A</v>
      </c>
      <c r="E18" s="86" t="e">
        <f>INDEX('I.Dữ liệu Tính lương'!J:J,MATCH(V.CK!B18,'I.Dữ liệu Tính lương'!B:B,0),1)</f>
        <v>#N/A</v>
      </c>
      <c r="F18" s="33">
        <f>ROUND(SUMIF('II.Bảng lương'!$B$8:$B$498,V.CK!B18,'II.Bảng lương'!$BQ$8:$BQ$498),0)</f>
        <v>0</v>
      </c>
      <c r="G18" s="33" t="str">
        <f>"Lương tháng " &amp; HDSD!$N$16</f>
        <v>Lương tháng 09/2020</v>
      </c>
      <c r="H18" s="34"/>
      <c r="J18" s="165"/>
    </row>
    <row r="19" spans="1:10" s="35" customFormat="1">
      <c r="A19" s="32">
        <v>7</v>
      </c>
      <c r="B19" s="84" t="s">
        <v>123</v>
      </c>
      <c r="C19" s="85" t="e">
        <f>INDEX('I.Dữ liệu Tính lương'!C:C,MATCH(V.CK!B19,'I.Dữ liệu Tính lương'!B:B,0),1)</f>
        <v>#N/A</v>
      </c>
      <c r="D19" s="39" t="e">
        <f>INDEX('I.Dữ liệu Tính lương'!I:I,MATCH(V.CK!B19,'I.Dữ liệu Tính lương'!B:B,0),1)</f>
        <v>#N/A</v>
      </c>
      <c r="E19" s="86" t="e">
        <f>INDEX('I.Dữ liệu Tính lương'!J:J,MATCH(V.CK!B19,'I.Dữ liệu Tính lương'!B:B,0),1)</f>
        <v>#N/A</v>
      </c>
      <c r="F19" s="33">
        <f>ROUND(SUMIF('II.Bảng lương'!$B$8:$B$498,V.CK!B19,'II.Bảng lương'!$BQ$8:$BQ$498),0)</f>
        <v>0</v>
      </c>
      <c r="G19" s="33" t="str">
        <f>"Lương tháng " &amp; HDSD!$N$16</f>
        <v>Lương tháng 09/2020</v>
      </c>
      <c r="H19" s="34"/>
      <c r="J19" s="165"/>
    </row>
    <row r="20" spans="1:10" s="35" customFormat="1">
      <c r="A20" s="32">
        <v>8</v>
      </c>
      <c r="B20" s="84" t="s">
        <v>124</v>
      </c>
      <c r="C20" s="85" t="e">
        <f>INDEX('I.Dữ liệu Tính lương'!C:C,MATCH(V.CK!B20,'I.Dữ liệu Tính lương'!B:B,0),1)</f>
        <v>#N/A</v>
      </c>
      <c r="D20" s="39" t="e">
        <f>INDEX('I.Dữ liệu Tính lương'!I:I,MATCH(V.CK!B20,'I.Dữ liệu Tính lương'!B:B,0),1)</f>
        <v>#N/A</v>
      </c>
      <c r="E20" s="86" t="e">
        <f>INDEX('I.Dữ liệu Tính lương'!J:J,MATCH(V.CK!B20,'I.Dữ liệu Tính lương'!B:B,0),1)</f>
        <v>#N/A</v>
      </c>
      <c r="F20" s="33">
        <f>ROUND(SUMIF('II.Bảng lương'!$B$8:$B$498,V.CK!B20,'II.Bảng lương'!$BQ$8:$BQ$498),0)</f>
        <v>0</v>
      </c>
      <c r="G20" s="33" t="str">
        <f>"Lương tháng " &amp; HDSD!$N$16</f>
        <v>Lương tháng 09/2020</v>
      </c>
      <c r="H20" s="34"/>
      <c r="J20" s="165"/>
    </row>
    <row r="21" spans="1:10" s="35" customFormat="1">
      <c r="A21" s="32">
        <v>9</v>
      </c>
      <c r="B21" s="84" t="s">
        <v>125</v>
      </c>
      <c r="C21" s="85" t="e">
        <f>INDEX('I.Dữ liệu Tính lương'!C:C,MATCH(V.CK!B21,'I.Dữ liệu Tính lương'!B:B,0),1)</f>
        <v>#N/A</v>
      </c>
      <c r="D21" s="39" t="e">
        <f>INDEX('I.Dữ liệu Tính lương'!I:I,MATCH(V.CK!B21,'I.Dữ liệu Tính lương'!B:B,0),1)</f>
        <v>#N/A</v>
      </c>
      <c r="E21" s="86" t="e">
        <f>INDEX('I.Dữ liệu Tính lương'!J:J,MATCH(V.CK!B21,'I.Dữ liệu Tính lương'!B:B,0),1)</f>
        <v>#N/A</v>
      </c>
      <c r="F21" s="33">
        <f>ROUND(SUMIF('II.Bảng lương'!$B$8:$B$498,V.CK!B21,'II.Bảng lương'!$BQ$8:$BQ$498),0)</f>
        <v>0</v>
      </c>
      <c r="G21" s="33" t="str">
        <f>"Lương tháng " &amp; HDSD!$N$16</f>
        <v>Lương tháng 09/2020</v>
      </c>
      <c r="H21" s="34"/>
      <c r="J21" s="165"/>
    </row>
    <row r="22" spans="1:10" s="35" customFormat="1">
      <c r="A22" s="32">
        <v>10</v>
      </c>
      <c r="B22" s="84" t="s">
        <v>126</v>
      </c>
      <c r="C22" s="85" t="e">
        <f>INDEX('I.Dữ liệu Tính lương'!C:C,MATCH(V.CK!B22,'I.Dữ liệu Tính lương'!B:B,0),1)</f>
        <v>#N/A</v>
      </c>
      <c r="D22" s="39" t="e">
        <f>INDEX('I.Dữ liệu Tính lương'!I:I,MATCH(V.CK!B22,'I.Dữ liệu Tính lương'!B:B,0),1)</f>
        <v>#N/A</v>
      </c>
      <c r="E22" s="86" t="e">
        <f>INDEX('I.Dữ liệu Tính lương'!J:J,MATCH(V.CK!B22,'I.Dữ liệu Tính lương'!B:B,0),1)</f>
        <v>#N/A</v>
      </c>
      <c r="F22" s="33">
        <f>ROUND(SUMIF('II.Bảng lương'!$B$8:$B$498,V.CK!B22,'II.Bảng lương'!$BQ$8:$BQ$498),0)</f>
        <v>0</v>
      </c>
      <c r="G22" s="33" t="str">
        <f>"Lương tháng " &amp; HDSD!$N$16</f>
        <v>Lương tháng 09/2020</v>
      </c>
      <c r="H22" s="34"/>
      <c r="J22" s="165"/>
    </row>
    <row r="23" spans="1:10" s="35" customFormat="1">
      <c r="A23" s="32">
        <v>11</v>
      </c>
      <c r="B23" s="84" t="s">
        <v>127</v>
      </c>
      <c r="C23" s="85" t="e">
        <f>INDEX('I.Dữ liệu Tính lương'!C:C,MATCH(V.CK!B23,'I.Dữ liệu Tính lương'!B:B,0),1)</f>
        <v>#N/A</v>
      </c>
      <c r="D23" s="39" t="e">
        <f>INDEX('I.Dữ liệu Tính lương'!I:I,MATCH(V.CK!B23,'I.Dữ liệu Tính lương'!B:B,0),1)</f>
        <v>#N/A</v>
      </c>
      <c r="E23" s="86" t="e">
        <f>INDEX('I.Dữ liệu Tính lương'!J:J,MATCH(V.CK!B23,'I.Dữ liệu Tính lương'!B:B,0),1)</f>
        <v>#N/A</v>
      </c>
      <c r="F23" s="33">
        <f>ROUND(SUMIF('II.Bảng lương'!$B$8:$B$498,V.CK!B23,'II.Bảng lương'!$BQ$8:$BQ$498),0)</f>
        <v>0</v>
      </c>
      <c r="G23" s="33" t="str">
        <f>"Lương tháng " &amp; HDSD!$N$16</f>
        <v>Lương tháng 09/2020</v>
      </c>
      <c r="H23" s="34"/>
      <c r="J23" s="165"/>
    </row>
    <row r="24" spans="1:10" s="35" customFormat="1">
      <c r="A24" s="32">
        <v>12</v>
      </c>
      <c r="B24" s="84" t="s">
        <v>128</v>
      </c>
      <c r="C24" s="85" t="e">
        <f>INDEX('I.Dữ liệu Tính lương'!C:C,MATCH(V.CK!B24,'I.Dữ liệu Tính lương'!B:B,0),1)</f>
        <v>#N/A</v>
      </c>
      <c r="D24" s="39" t="e">
        <f>INDEX('I.Dữ liệu Tính lương'!I:I,MATCH(V.CK!B24,'I.Dữ liệu Tính lương'!B:B,0),1)</f>
        <v>#N/A</v>
      </c>
      <c r="E24" s="86" t="e">
        <f>INDEX('I.Dữ liệu Tính lương'!J:J,MATCH(V.CK!B24,'I.Dữ liệu Tính lương'!B:B,0),1)</f>
        <v>#N/A</v>
      </c>
      <c r="F24" s="33">
        <f>ROUND(SUMIF('II.Bảng lương'!$B$8:$B$498,V.CK!B24,'II.Bảng lương'!$BQ$8:$BQ$498),0)</f>
        <v>0</v>
      </c>
      <c r="G24" s="33" t="str">
        <f>"Lương tháng " &amp; HDSD!$N$16</f>
        <v>Lương tháng 09/2020</v>
      </c>
      <c r="H24" s="34"/>
      <c r="J24" s="165"/>
    </row>
    <row r="25" spans="1:10" s="35" customFormat="1">
      <c r="A25" s="32">
        <v>13</v>
      </c>
      <c r="B25" s="84" t="s">
        <v>129</v>
      </c>
      <c r="C25" s="85" t="e">
        <f>INDEX('I.Dữ liệu Tính lương'!C:C,MATCH(V.CK!B25,'I.Dữ liệu Tính lương'!B:B,0),1)</f>
        <v>#N/A</v>
      </c>
      <c r="D25" s="39" t="e">
        <f>INDEX('I.Dữ liệu Tính lương'!I:I,MATCH(V.CK!B25,'I.Dữ liệu Tính lương'!B:B,0),1)</f>
        <v>#N/A</v>
      </c>
      <c r="E25" s="86" t="e">
        <f>INDEX('I.Dữ liệu Tính lương'!J:J,MATCH(V.CK!B25,'I.Dữ liệu Tính lương'!B:B,0),1)</f>
        <v>#N/A</v>
      </c>
      <c r="F25" s="33">
        <f>ROUND(SUMIF('II.Bảng lương'!$B$8:$B$498,V.CK!B25,'II.Bảng lương'!$BQ$8:$BQ$498),0)</f>
        <v>0</v>
      </c>
      <c r="G25" s="33" t="str">
        <f>"Lương tháng " &amp; HDSD!$N$16</f>
        <v>Lương tháng 09/2020</v>
      </c>
      <c r="H25" s="34"/>
      <c r="J25" s="165"/>
    </row>
    <row r="26" spans="1:10" s="35" customFormat="1">
      <c r="A26" s="32">
        <v>14</v>
      </c>
      <c r="B26" s="84" t="s">
        <v>130</v>
      </c>
      <c r="C26" s="85" t="e">
        <f>INDEX('I.Dữ liệu Tính lương'!C:C,MATCH(V.CK!B26,'I.Dữ liệu Tính lương'!B:B,0),1)</f>
        <v>#N/A</v>
      </c>
      <c r="D26" s="39" t="e">
        <f>INDEX('I.Dữ liệu Tính lương'!I:I,MATCH(V.CK!B26,'I.Dữ liệu Tính lương'!B:B,0),1)</f>
        <v>#N/A</v>
      </c>
      <c r="E26" s="86" t="e">
        <f>INDEX('I.Dữ liệu Tính lương'!J:J,MATCH(V.CK!B26,'I.Dữ liệu Tính lương'!B:B,0),1)</f>
        <v>#N/A</v>
      </c>
      <c r="F26" s="33">
        <f>ROUND(SUMIF('II.Bảng lương'!$B$8:$B$498,V.CK!B26,'II.Bảng lương'!$BQ$8:$BQ$498),0)</f>
        <v>0</v>
      </c>
      <c r="G26" s="33" t="str">
        <f>"Lương tháng " &amp; HDSD!$N$16</f>
        <v>Lương tháng 09/2020</v>
      </c>
      <c r="H26" s="34"/>
      <c r="J26" s="165"/>
    </row>
    <row r="27" spans="1:10" s="35" customFormat="1">
      <c r="A27" s="32">
        <v>15</v>
      </c>
      <c r="B27" s="84" t="s">
        <v>131</v>
      </c>
      <c r="C27" s="85" t="e">
        <f>INDEX('I.Dữ liệu Tính lương'!C:C,MATCH(V.CK!B27,'I.Dữ liệu Tính lương'!B:B,0),1)</f>
        <v>#N/A</v>
      </c>
      <c r="D27" s="39" t="e">
        <f>INDEX('I.Dữ liệu Tính lương'!I:I,MATCH(V.CK!B27,'I.Dữ liệu Tính lương'!B:B,0),1)</f>
        <v>#N/A</v>
      </c>
      <c r="E27" s="86" t="e">
        <f>INDEX('I.Dữ liệu Tính lương'!J:J,MATCH(V.CK!B27,'I.Dữ liệu Tính lương'!B:B,0),1)</f>
        <v>#N/A</v>
      </c>
      <c r="F27" s="33">
        <f>ROUND(SUMIF('II.Bảng lương'!$B$8:$B$498,V.CK!B27,'II.Bảng lương'!$BQ$8:$BQ$498),0)</f>
        <v>0</v>
      </c>
      <c r="G27" s="33" t="str">
        <f>"Lương tháng " &amp; HDSD!$N$16</f>
        <v>Lương tháng 09/2020</v>
      </c>
      <c r="H27" s="34"/>
      <c r="J27" s="165"/>
    </row>
    <row r="28" spans="1:10" s="35" customFormat="1">
      <c r="A28" s="32">
        <v>16</v>
      </c>
      <c r="B28" s="84" t="s">
        <v>132</v>
      </c>
      <c r="C28" s="85" t="e">
        <f>INDEX('I.Dữ liệu Tính lương'!C:C,MATCH(V.CK!B28,'I.Dữ liệu Tính lương'!B:B,0),1)</f>
        <v>#N/A</v>
      </c>
      <c r="D28" s="39" t="e">
        <f>INDEX('I.Dữ liệu Tính lương'!I:I,MATCH(V.CK!B28,'I.Dữ liệu Tính lương'!B:B,0),1)</f>
        <v>#N/A</v>
      </c>
      <c r="E28" s="86" t="e">
        <f>INDEX('I.Dữ liệu Tính lương'!J:J,MATCH(V.CK!B28,'I.Dữ liệu Tính lương'!B:B,0),1)</f>
        <v>#N/A</v>
      </c>
      <c r="F28" s="33">
        <f>ROUND(SUMIF('II.Bảng lương'!$B$8:$B$498,V.CK!B28,'II.Bảng lương'!$BQ$8:$BQ$498),0)</f>
        <v>0</v>
      </c>
      <c r="G28" s="33" t="str">
        <f>"Lương tháng " &amp; HDSD!$N$16</f>
        <v>Lương tháng 09/2020</v>
      </c>
      <c r="H28" s="34"/>
      <c r="J28" s="165"/>
    </row>
    <row r="29" spans="1:10" s="35" customFormat="1">
      <c r="A29" s="32">
        <v>16</v>
      </c>
      <c r="B29" s="84" t="s">
        <v>132</v>
      </c>
      <c r="C29" s="85" t="e">
        <f>INDEX('I.Dữ liệu Tính lương'!C:C,MATCH(V.CK!B29,'I.Dữ liệu Tính lương'!B:B,0),1)</f>
        <v>#N/A</v>
      </c>
      <c r="D29" s="39" t="e">
        <f>INDEX('I.Dữ liệu Tính lương'!I:I,MATCH(V.CK!B29,'I.Dữ liệu Tính lương'!B:B,0),1)</f>
        <v>#N/A</v>
      </c>
      <c r="E29" s="86" t="e">
        <f>INDEX('I.Dữ liệu Tính lương'!J:J,MATCH(V.CK!B29,'I.Dữ liệu Tính lương'!B:B,0),1)</f>
        <v>#N/A</v>
      </c>
      <c r="F29" s="33">
        <f>ROUND(SUMIF('II.Bảng lương'!$B$8:$B$498,V.CK!B29,'II.Bảng lương'!$BQ$8:$BQ$498),0)</f>
        <v>0</v>
      </c>
      <c r="G29" s="33" t="str">
        <f>"Lương tháng " &amp; HDSD!$N$16</f>
        <v>Lương tháng 09/2020</v>
      </c>
      <c r="H29" s="34"/>
      <c r="J29" s="165"/>
    </row>
    <row r="30" spans="1:10" s="35" customFormat="1">
      <c r="A30" s="32">
        <v>16</v>
      </c>
      <c r="B30" s="84" t="s">
        <v>132</v>
      </c>
      <c r="C30" s="85" t="e">
        <f>INDEX('I.Dữ liệu Tính lương'!C:C,MATCH(V.CK!B30,'I.Dữ liệu Tính lương'!B:B,0),1)</f>
        <v>#N/A</v>
      </c>
      <c r="D30" s="39" t="e">
        <f>INDEX('I.Dữ liệu Tính lương'!I:I,MATCH(V.CK!B30,'I.Dữ liệu Tính lương'!B:B,0),1)</f>
        <v>#N/A</v>
      </c>
      <c r="E30" s="86" t="e">
        <f>INDEX('I.Dữ liệu Tính lương'!J:J,MATCH(V.CK!B30,'I.Dữ liệu Tính lương'!B:B,0),1)</f>
        <v>#N/A</v>
      </c>
      <c r="F30" s="33">
        <f>ROUND(SUMIF('II.Bảng lương'!$B$8:$B$498,V.CK!B30,'II.Bảng lương'!$BQ$8:$BQ$498),0)</f>
        <v>0</v>
      </c>
      <c r="G30" s="33" t="str">
        <f>"Lương tháng " &amp; HDSD!$N$16</f>
        <v>Lương tháng 09/2020</v>
      </c>
      <c r="H30" s="34"/>
      <c r="J30" s="165"/>
    </row>
    <row r="31" spans="1:10" s="35" customFormat="1">
      <c r="A31" s="32">
        <v>16</v>
      </c>
      <c r="B31" s="84" t="s">
        <v>132</v>
      </c>
      <c r="C31" s="85" t="e">
        <f>INDEX('I.Dữ liệu Tính lương'!C:C,MATCH(V.CK!B31,'I.Dữ liệu Tính lương'!B:B,0),1)</f>
        <v>#N/A</v>
      </c>
      <c r="D31" s="39" t="e">
        <f>INDEX('I.Dữ liệu Tính lương'!I:I,MATCH(V.CK!B31,'I.Dữ liệu Tính lương'!B:B,0),1)</f>
        <v>#N/A</v>
      </c>
      <c r="E31" s="86" t="e">
        <f>INDEX('I.Dữ liệu Tính lương'!J:J,MATCH(V.CK!B31,'I.Dữ liệu Tính lương'!B:B,0),1)</f>
        <v>#N/A</v>
      </c>
      <c r="F31" s="33">
        <f>ROUND(SUMIF('II.Bảng lương'!$B$8:$B$498,V.CK!B31,'II.Bảng lương'!$BQ$8:$BQ$498),0)</f>
        <v>0</v>
      </c>
      <c r="G31" s="33" t="str">
        <f>"Lương tháng " &amp; HDSD!$N$16</f>
        <v>Lương tháng 09/2020</v>
      </c>
      <c r="H31" s="34"/>
      <c r="J31" s="165"/>
    </row>
    <row r="32" spans="1:10" s="35" customFormat="1">
      <c r="A32" s="32">
        <v>18</v>
      </c>
      <c r="B32" s="84" t="s">
        <v>133</v>
      </c>
      <c r="C32" s="85" t="e">
        <f>INDEX('I.Dữ liệu Tính lương'!C:C,MATCH(V.CK!B32,'I.Dữ liệu Tính lương'!B:B,0),1)</f>
        <v>#N/A</v>
      </c>
      <c r="D32" s="39" t="e">
        <f>INDEX('I.Dữ liệu Tính lương'!I:I,MATCH(V.CK!B32,'I.Dữ liệu Tính lương'!B:B,0),1)</f>
        <v>#N/A</v>
      </c>
      <c r="E32" s="86" t="e">
        <f>INDEX('I.Dữ liệu Tính lương'!J:J,MATCH(V.CK!B32,'I.Dữ liệu Tính lương'!B:B,0),1)</f>
        <v>#N/A</v>
      </c>
      <c r="F32" s="33">
        <f>ROUND(SUMIF('II.Bảng lương'!$B$8:$B$498,V.CK!B32,'II.Bảng lương'!$BQ$8:$BQ$498),0)</f>
        <v>0</v>
      </c>
      <c r="G32" s="33" t="str">
        <f>"Lương tháng " &amp; HDSD!$N$16</f>
        <v>Lương tháng 09/2020</v>
      </c>
      <c r="H32" s="34"/>
      <c r="J32" s="165"/>
    </row>
    <row r="33" spans="1:13">
      <c r="A33" s="276" t="s">
        <v>50</v>
      </c>
      <c r="B33" s="276"/>
      <c r="C33" s="276"/>
      <c r="D33" s="276"/>
      <c r="E33" s="276"/>
      <c r="F33" s="10" t="e">
        <f ca="1">SUM(F13:F32)</f>
        <v>#NAME?</v>
      </c>
      <c r="G33" s="9"/>
      <c r="H33" s="23"/>
      <c r="K33" s="22"/>
      <c r="L33" s="23"/>
      <c r="M33" s="23"/>
    </row>
    <row r="34" spans="1:13">
      <c r="A34" s="11"/>
      <c r="B34" s="12"/>
      <c r="C34" s="13"/>
      <c r="D34" s="14"/>
      <c r="E34" s="15"/>
      <c r="F34" s="7"/>
      <c r="G34" s="16"/>
      <c r="H34" s="23"/>
      <c r="K34" s="22"/>
      <c r="M34" s="30"/>
    </row>
    <row r="35" spans="1:13" ht="17.25" customHeight="1">
      <c r="A35" s="25" t="e">
        <f ca="1">[1]!vnd(F33)</f>
        <v>#NAME?</v>
      </c>
      <c r="B35" s="25"/>
      <c r="C35" s="25"/>
      <c r="D35" s="25"/>
      <c r="E35" s="25"/>
      <c r="F35" s="25"/>
      <c r="G35" s="25"/>
      <c r="H35" s="23"/>
    </row>
    <row r="36" spans="1:13">
      <c r="A36" s="31" t="str">
        <f>"Danh sách này đính kèm Ủy nhiệm chi ngày "&amp;HDSD!N18&amp; " và gửi file bằng bản mềm khớp đúng với danh sách này."</f>
        <v>Danh sách này đính kèm Ủy nhiệm chi ngày 05/10/2020 và gửi file bằng bản mềm khớp đúng với danh sách này.</v>
      </c>
      <c r="B36" s="2"/>
      <c r="C36" s="2"/>
      <c r="D36" s="2"/>
      <c r="G36" s="17"/>
    </row>
    <row r="37" spans="1:13">
      <c r="A37" s="24"/>
      <c r="B37" s="24"/>
      <c r="C37" s="24"/>
      <c r="D37" s="24"/>
      <c r="E37" s="24"/>
      <c r="F37" s="24"/>
      <c r="G37" s="24"/>
    </row>
    <row r="38" spans="1:13">
      <c r="A38" s="18"/>
      <c r="B38" s="18"/>
      <c r="C38" s="19"/>
      <c r="D38" s="18"/>
      <c r="E38" s="275" t="str">
        <f>"Hà nội, ngày "&amp;TEXT(DAY(HDSD!N18),"00") &amp;" tháng " &amp; TEXT(MONTH(HDSD!N18),"00") &amp;" năm "&amp; YEAR(HDSD!N18)</f>
        <v>Hà nội, ngày 05 tháng 10 năm 2020</v>
      </c>
      <c r="F38" s="275"/>
      <c r="G38" s="275"/>
    </row>
    <row r="39" spans="1:13">
      <c r="A39" s="277" t="s">
        <v>51</v>
      </c>
      <c r="B39" s="277"/>
      <c r="C39" s="277"/>
      <c r="D39" s="277"/>
      <c r="E39" s="277" t="s">
        <v>78</v>
      </c>
      <c r="F39" s="277"/>
      <c r="G39" s="277"/>
    </row>
    <row r="40" spans="1:13">
      <c r="C40" s="4"/>
      <c r="D40" s="4"/>
    </row>
    <row r="41" spans="1:13">
      <c r="C41" s="4"/>
      <c r="D41" s="4"/>
    </row>
    <row r="42" spans="1:13">
      <c r="C42" s="4"/>
      <c r="D42" s="4"/>
    </row>
    <row r="43" spans="1:13">
      <c r="C43" s="20"/>
      <c r="D43" s="20"/>
    </row>
    <row r="44" spans="1:13">
      <c r="D44" s="20"/>
      <c r="F44" s="272"/>
      <c r="G44" s="272"/>
    </row>
    <row r="47" spans="1:13">
      <c r="G47" s="21"/>
    </row>
    <row r="48" spans="1:13">
      <c r="A48"/>
      <c r="B48"/>
      <c r="C48"/>
      <c r="D48"/>
      <c r="E48"/>
      <c r="F48"/>
      <c r="G48" s="21"/>
    </row>
    <row r="133" spans="1:7" ht="14.5">
      <c r="A133"/>
      <c r="B133"/>
      <c r="C133"/>
      <c r="D133"/>
      <c r="E133"/>
      <c r="F133"/>
      <c r="G133"/>
    </row>
  </sheetData>
  <autoFilter ref="A12:G33"/>
  <mergeCells count="13">
    <mergeCell ref="A7:D7"/>
    <mergeCell ref="A1:G1"/>
    <mergeCell ref="A2:G2"/>
    <mergeCell ref="A3:G3"/>
    <mergeCell ref="A4:G4"/>
    <mergeCell ref="A6:G6"/>
    <mergeCell ref="F44:G44"/>
    <mergeCell ref="A8:G8"/>
    <mergeCell ref="A10:G10"/>
    <mergeCell ref="E38:G38"/>
    <mergeCell ref="A33:E33"/>
    <mergeCell ref="A39:D39"/>
    <mergeCell ref="E39:G39"/>
  </mergeCell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BW32"/>
  <sheetViews>
    <sheetView zoomScale="55" zoomScaleNormal="55" workbookViewId="0">
      <selection activeCell="K18" sqref="K18"/>
    </sheetView>
  </sheetViews>
  <sheetFormatPr defaultRowHeight="14"/>
  <cols>
    <col min="1" max="2" width="8.7265625" style="87"/>
    <col min="3" max="3" width="9.6328125" style="87" customWidth="1"/>
    <col min="4" max="4" width="20.7265625" style="87" customWidth="1"/>
    <col min="5" max="6" width="11.08984375" style="87" customWidth="1"/>
    <col min="7" max="7" width="11.54296875" style="87" customWidth="1"/>
    <col min="8" max="8" width="8.7265625" style="87"/>
    <col min="9" max="9" width="12.81640625" style="87" customWidth="1"/>
    <col min="10" max="10" width="8.7265625" style="87"/>
    <col min="11" max="11" width="14.36328125" style="87" customWidth="1"/>
    <col min="12" max="12" width="15" style="87" customWidth="1"/>
    <col min="13" max="13" width="19.08984375" style="87" customWidth="1"/>
    <col min="14" max="14" width="15.453125" style="87" customWidth="1"/>
    <col min="15" max="20" width="9.08984375" style="87" customWidth="1"/>
    <col min="21" max="22" width="11.7265625" style="87" customWidth="1"/>
    <col min="23" max="24" width="11.1796875" style="87" customWidth="1"/>
    <col min="25" max="26" width="8.7265625" style="87"/>
    <col min="27" max="28" width="13.81640625" style="87" customWidth="1"/>
    <col min="29" max="32" width="8.7265625" style="87"/>
    <col min="33" max="33" width="11.36328125" style="87" customWidth="1"/>
    <col min="34" max="34" width="10.54296875" style="87" customWidth="1"/>
    <col min="35" max="43" width="8.7265625" style="87"/>
    <col min="44" max="44" width="13.08984375" style="87" customWidth="1"/>
    <col min="45" max="50" width="8.7265625" style="87"/>
    <col min="51" max="52" width="11.7265625" style="87" customWidth="1"/>
    <col min="53" max="53" width="13.36328125" style="87" customWidth="1"/>
    <col min="54" max="54" width="10.6328125" style="87" customWidth="1"/>
    <col min="55" max="55" width="8.7265625" style="87"/>
    <col min="56" max="56" width="11.54296875" style="87" customWidth="1"/>
    <col min="57" max="57" width="13" style="87" customWidth="1"/>
    <col min="58" max="58" width="11.08984375" style="87" customWidth="1"/>
    <col min="59" max="59" width="8.7265625" style="87"/>
    <col min="60" max="60" width="11.1796875" style="87" customWidth="1"/>
    <col min="61" max="61" width="12.90625" style="87" customWidth="1"/>
    <col min="62" max="62" width="18" style="87" customWidth="1"/>
    <col min="63" max="63" width="10.7265625" style="87" customWidth="1"/>
    <col min="64" max="64" width="11.81640625" style="87" customWidth="1"/>
    <col min="65" max="66" width="10.7265625" style="87" customWidth="1"/>
    <col min="67" max="67" width="16.26953125" style="87" customWidth="1"/>
    <col min="68" max="68" width="14.1796875" style="87" customWidth="1"/>
    <col min="69" max="69" width="12.54296875" style="87" customWidth="1"/>
    <col min="70" max="70" width="12.81640625" style="87" customWidth="1"/>
    <col min="71" max="16384" width="8.7265625" style="87"/>
  </cols>
  <sheetData>
    <row r="1" spans="1:75" ht="27.5">
      <c r="A1" s="293" t="s">
        <v>332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2" t="s">
        <v>43</v>
      </c>
      <c r="AJ1" s="292"/>
      <c r="AK1" s="292"/>
      <c r="AL1" s="292"/>
      <c r="AM1" s="292"/>
      <c r="AN1" s="292"/>
      <c r="AO1" s="292"/>
      <c r="AP1" s="292"/>
      <c r="AQ1" s="292"/>
      <c r="AR1" s="292"/>
      <c r="AS1" s="292"/>
      <c r="AT1" s="292"/>
      <c r="AU1" s="292"/>
      <c r="AV1" s="292"/>
      <c r="AW1" s="292"/>
      <c r="AX1" s="292"/>
      <c r="AY1" s="292"/>
      <c r="AZ1" s="292"/>
      <c r="BA1" s="292"/>
      <c r="BB1" s="292"/>
      <c r="BC1" s="292"/>
      <c r="BD1" s="292"/>
      <c r="BE1" s="292"/>
      <c r="BF1" s="292"/>
      <c r="BG1" s="292"/>
      <c r="BH1" s="292"/>
      <c r="BI1" s="292"/>
      <c r="BJ1" s="292"/>
      <c r="BK1" s="292"/>
      <c r="BL1" s="292"/>
      <c r="BM1" s="292"/>
      <c r="BN1" s="292"/>
      <c r="BO1" s="292"/>
      <c r="BP1" s="292"/>
      <c r="BQ1" s="292"/>
      <c r="BR1" s="292"/>
    </row>
    <row r="2" spans="1:75" ht="27.5">
      <c r="AI2" s="292" t="s">
        <v>44</v>
      </c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</row>
    <row r="4" spans="1:75" ht="44.5" customHeight="1">
      <c r="A4" s="291" t="str">
        <f>"BẢNG LƯƠNG THÁNG " &amp; HDSD!N16</f>
        <v>BẢNG LƯƠNG THÁNG 09/2020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  <c r="BF4" s="291"/>
      <c r="BG4" s="291"/>
      <c r="BH4" s="291"/>
      <c r="BI4" s="291"/>
      <c r="BJ4" s="291"/>
      <c r="BK4" s="291"/>
      <c r="BL4" s="291"/>
      <c r="BM4" s="291"/>
      <c r="BN4" s="291"/>
      <c r="BO4" s="291"/>
      <c r="BP4" s="291"/>
      <c r="BQ4" s="291"/>
      <c r="BR4" s="291"/>
    </row>
    <row r="6" spans="1:75" s="244" customFormat="1" ht="27.5" customHeight="1">
      <c r="A6" s="288" t="s">
        <v>17</v>
      </c>
      <c r="B6" s="288" t="s">
        <v>17</v>
      </c>
      <c r="C6" s="288" t="s">
        <v>6</v>
      </c>
      <c r="D6" s="288" t="s">
        <v>37</v>
      </c>
      <c r="E6" s="288" t="s">
        <v>52</v>
      </c>
      <c r="F6" s="288" t="s">
        <v>333</v>
      </c>
      <c r="G6" s="299" t="s">
        <v>163</v>
      </c>
      <c r="H6" s="300"/>
      <c r="I6" s="300"/>
      <c r="J6" s="301"/>
      <c r="K6" s="296" t="s">
        <v>334</v>
      </c>
      <c r="L6" s="302" t="s">
        <v>26</v>
      </c>
      <c r="M6" s="303"/>
      <c r="N6" s="304"/>
      <c r="O6" s="299" t="s">
        <v>165</v>
      </c>
      <c r="P6" s="300"/>
      <c r="Q6" s="300"/>
      <c r="R6" s="300"/>
      <c r="S6" s="300"/>
      <c r="T6" s="300"/>
      <c r="U6" s="300"/>
      <c r="V6" s="301"/>
      <c r="W6" s="302" t="s">
        <v>166</v>
      </c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4"/>
      <c r="AI6" s="299" t="s">
        <v>337</v>
      </c>
      <c r="AJ6" s="300"/>
      <c r="AK6" s="300"/>
      <c r="AL6" s="300"/>
      <c r="AM6" s="301"/>
      <c r="AN6" s="302" t="s">
        <v>338</v>
      </c>
      <c r="AO6" s="303"/>
      <c r="AP6" s="303"/>
      <c r="AQ6" s="304"/>
      <c r="AR6" s="299" t="s">
        <v>264</v>
      </c>
      <c r="AS6" s="300"/>
      <c r="AT6" s="300"/>
      <c r="AU6" s="300"/>
      <c r="AV6" s="300"/>
      <c r="AW6" s="300"/>
      <c r="AX6" s="300"/>
      <c r="AY6" s="300"/>
      <c r="AZ6" s="301"/>
      <c r="BA6" s="302" t="s">
        <v>31</v>
      </c>
      <c r="BB6" s="303"/>
      <c r="BC6" s="303"/>
      <c r="BD6" s="303"/>
      <c r="BE6" s="303"/>
      <c r="BF6" s="303"/>
      <c r="BG6" s="303"/>
      <c r="BH6" s="303"/>
      <c r="BI6" s="303"/>
      <c r="BJ6" s="304"/>
      <c r="BK6" s="299" t="s">
        <v>344</v>
      </c>
      <c r="BL6" s="300"/>
      <c r="BM6" s="300"/>
      <c r="BN6" s="301"/>
      <c r="BO6" s="288" t="s">
        <v>93</v>
      </c>
      <c r="BP6" s="288" t="s">
        <v>137</v>
      </c>
      <c r="BQ6" s="288" t="s">
        <v>58</v>
      </c>
      <c r="BR6" s="288" t="s">
        <v>57</v>
      </c>
      <c r="BS6" s="246"/>
      <c r="BT6" s="246"/>
      <c r="BU6" s="246"/>
      <c r="BV6" s="246"/>
      <c r="BW6" s="246"/>
    </row>
    <row r="7" spans="1:75" s="244" customFormat="1">
      <c r="A7" s="289"/>
      <c r="B7" s="289"/>
      <c r="C7" s="289"/>
      <c r="D7" s="289"/>
      <c r="E7" s="289"/>
      <c r="F7" s="289"/>
      <c r="G7" s="294" t="s">
        <v>32</v>
      </c>
      <c r="H7" s="294" t="s">
        <v>34</v>
      </c>
      <c r="I7" s="294" t="s">
        <v>35</v>
      </c>
      <c r="J7" s="294" t="s">
        <v>33</v>
      </c>
      <c r="K7" s="297"/>
      <c r="L7" s="288" t="s">
        <v>335</v>
      </c>
      <c r="M7" s="288" t="s">
        <v>336</v>
      </c>
      <c r="N7" s="288" t="s">
        <v>111</v>
      </c>
      <c r="O7" s="294" t="s">
        <v>24</v>
      </c>
      <c r="P7" s="294" t="s">
        <v>23</v>
      </c>
      <c r="Q7" s="294" t="s">
        <v>82</v>
      </c>
      <c r="R7" s="294" t="s">
        <v>255</v>
      </c>
      <c r="S7" s="294" t="s">
        <v>256</v>
      </c>
      <c r="T7" s="294" t="s">
        <v>257</v>
      </c>
      <c r="U7" s="294" t="s">
        <v>143</v>
      </c>
      <c r="V7" s="294" t="s">
        <v>145</v>
      </c>
      <c r="W7" s="288" t="s">
        <v>241</v>
      </c>
      <c r="X7" s="288" t="s">
        <v>242</v>
      </c>
      <c r="Y7" s="288" t="s">
        <v>20</v>
      </c>
      <c r="Z7" s="288" t="s">
        <v>21</v>
      </c>
      <c r="AA7" s="288" t="s">
        <v>236</v>
      </c>
      <c r="AB7" s="288" t="s">
        <v>237</v>
      </c>
      <c r="AC7" s="288" t="s">
        <v>245</v>
      </c>
      <c r="AD7" s="288" t="s">
        <v>233</v>
      </c>
      <c r="AE7" s="288" t="s">
        <v>234</v>
      </c>
      <c r="AF7" s="288" t="s">
        <v>235</v>
      </c>
      <c r="AG7" s="288" t="s">
        <v>9</v>
      </c>
      <c r="AH7" s="288" t="s">
        <v>243</v>
      </c>
      <c r="AI7" s="294" t="s">
        <v>254</v>
      </c>
      <c r="AJ7" s="294" t="s">
        <v>251</v>
      </c>
      <c r="AK7" s="294" t="s">
        <v>252</v>
      </c>
      <c r="AL7" s="294" t="s">
        <v>253</v>
      </c>
      <c r="AM7" s="294" t="s">
        <v>29</v>
      </c>
      <c r="AN7" s="288" t="s">
        <v>198</v>
      </c>
      <c r="AO7" s="288" t="s">
        <v>199</v>
      </c>
      <c r="AP7" s="288" t="s">
        <v>200</v>
      </c>
      <c r="AQ7" s="288" t="s">
        <v>30</v>
      </c>
      <c r="AR7" s="294" t="s">
        <v>16</v>
      </c>
      <c r="AS7" s="294" t="s">
        <v>39</v>
      </c>
      <c r="AT7" s="294" t="s">
        <v>40</v>
      </c>
      <c r="AU7" s="294" t="s">
        <v>83</v>
      </c>
      <c r="AV7" s="294" t="s">
        <v>258</v>
      </c>
      <c r="AW7" s="294" t="s">
        <v>259</v>
      </c>
      <c r="AX7" s="294" t="s">
        <v>260</v>
      </c>
      <c r="AY7" s="294" t="s">
        <v>146</v>
      </c>
      <c r="AZ7" s="294" t="s">
        <v>147</v>
      </c>
      <c r="BA7" s="288" t="s">
        <v>339</v>
      </c>
      <c r="BB7" s="302" t="s">
        <v>340</v>
      </c>
      <c r="BC7" s="303"/>
      <c r="BD7" s="304"/>
      <c r="BE7" s="288" t="s">
        <v>11</v>
      </c>
      <c r="BF7" s="302" t="s">
        <v>341</v>
      </c>
      <c r="BG7" s="303"/>
      <c r="BH7" s="304"/>
      <c r="BI7" s="288" t="s">
        <v>12</v>
      </c>
      <c r="BJ7" s="288" t="s">
        <v>13</v>
      </c>
      <c r="BK7" s="294" t="s">
        <v>88</v>
      </c>
      <c r="BL7" s="294" t="s">
        <v>172</v>
      </c>
      <c r="BM7" s="294" t="s">
        <v>89</v>
      </c>
      <c r="BN7" s="294" t="s">
        <v>90</v>
      </c>
      <c r="BO7" s="289"/>
      <c r="BP7" s="289"/>
      <c r="BQ7" s="289"/>
      <c r="BR7" s="289"/>
      <c r="BS7" s="246"/>
      <c r="BT7" s="246"/>
      <c r="BU7" s="246"/>
      <c r="BV7" s="246"/>
      <c r="BW7" s="246"/>
    </row>
    <row r="8" spans="1:75" s="244" customFormat="1" ht="42" customHeight="1">
      <c r="A8" s="290"/>
      <c r="B8" s="290"/>
      <c r="C8" s="290"/>
      <c r="D8" s="290"/>
      <c r="E8" s="290"/>
      <c r="F8" s="290"/>
      <c r="G8" s="295"/>
      <c r="H8" s="295"/>
      <c r="I8" s="295"/>
      <c r="J8" s="295"/>
      <c r="K8" s="298"/>
      <c r="L8" s="290"/>
      <c r="M8" s="290"/>
      <c r="N8" s="290"/>
      <c r="O8" s="295"/>
      <c r="P8" s="295"/>
      <c r="Q8" s="295"/>
      <c r="R8" s="295"/>
      <c r="S8" s="295"/>
      <c r="T8" s="295"/>
      <c r="U8" s="295"/>
      <c r="V8" s="295"/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5"/>
      <c r="AJ8" s="295"/>
      <c r="AK8" s="295"/>
      <c r="AL8" s="295"/>
      <c r="AM8" s="295"/>
      <c r="AN8" s="290"/>
      <c r="AO8" s="290"/>
      <c r="AP8" s="290"/>
      <c r="AQ8" s="290"/>
      <c r="AR8" s="295"/>
      <c r="AS8" s="295"/>
      <c r="AT8" s="295"/>
      <c r="AU8" s="295"/>
      <c r="AV8" s="295"/>
      <c r="AW8" s="295"/>
      <c r="AX8" s="295"/>
      <c r="AY8" s="295"/>
      <c r="AZ8" s="295"/>
      <c r="BA8" s="290"/>
      <c r="BB8" s="245" t="s">
        <v>31</v>
      </c>
      <c r="BC8" s="245" t="s">
        <v>342</v>
      </c>
      <c r="BD8" s="245" t="s">
        <v>343</v>
      </c>
      <c r="BE8" s="290"/>
      <c r="BF8" s="245" t="s">
        <v>31</v>
      </c>
      <c r="BG8" s="245" t="s">
        <v>342</v>
      </c>
      <c r="BH8" s="245" t="s">
        <v>343</v>
      </c>
      <c r="BI8" s="290"/>
      <c r="BJ8" s="290"/>
      <c r="BK8" s="295"/>
      <c r="BL8" s="295"/>
      <c r="BM8" s="295"/>
      <c r="BN8" s="295"/>
      <c r="BO8" s="290"/>
      <c r="BP8" s="290"/>
      <c r="BQ8" s="290"/>
      <c r="BR8" s="290"/>
      <c r="BS8" s="246"/>
      <c r="BT8" s="246"/>
      <c r="BU8" s="246"/>
      <c r="BV8" s="246"/>
      <c r="BW8" s="246"/>
    </row>
    <row r="9" spans="1:75" s="244" customFormat="1" ht="28" customHeight="1">
      <c r="A9" s="247"/>
      <c r="B9" s="247"/>
      <c r="C9" s="247"/>
      <c r="D9" s="247"/>
      <c r="E9" s="247"/>
      <c r="F9" s="248" t="s">
        <v>364</v>
      </c>
      <c r="G9" s="248" t="s">
        <v>365</v>
      </c>
      <c r="H9" s="248" t="s">
        <v>366</v>
      </c>
      <c r="I9" s="248" t="s">
        <v>367</v>
      </c>
      <c r="J9" s="248" t="s">
        <v>368</v>
      </c>
      <c r="K9" s="248" t="s">
        <v>369</v>
      </c>
      <c r="L9" s="248" t="s">
        <v>370</v>
      </c>
      <c r="M9" s="247" t="s">
        <v>371</v>
      </c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  <c r="AY9" s="247"/>
      <c r="AZ9" s="247"/>
      <c r="BA9" s="247"/>
      <c r="BB9" s="247"/>
      <c r="BC9" s="247"/>
      <c r="BD9" s="247"/>
      <c r="BE9" s="247"/>
      <c r="BF9" s="247"/>
      <c r="BG9" s="247"/>
      <c r="BH9" s="247"/>
      <c r="BI9" s="247"/>
      <c r="BJ9" s="247"/>
      <c r="BK9" s="247"/>
      <c r="BL9" s="247"/>
      <c r="BM9" s="247"/>
      <c r="BN9" s="247"/>
      <c r="BO9" s="247"/>
      <c r="BP9" s="247"/>
      <c r="BQ9" s="247"/>
      <c r="BR9" s="247"/>
      <c r="BS9" s="87"/>
      <c r="BT9" s="87"/>
      <c r="BU9" s="87"/>
      <c r="BV9" s="87"/>
      <c r="BW9" s="87"/>
    </row>
    <row r="10" spans="1:75">
      <c r="A10" s="285" t="s">
        <v>345</v>
      </c>
      <c r="B10" s="286"/>
      <c r="C10" s="286"/>
      <c r="D10" s="286"/>
      <c r="E10" s="287"/>
      <c r="F10" s="250">
        <f>SUM(F11:F15)</f>
        <v>0</v>
      </c>
      <c r="G10" s="250">
        <f t="shared" ref="G10:BR10" si="0">SUM(G11:G15)</f>
        <v>0</v>
      </c>
      <c r="H10" s="250">
        <f t="shared" si="0"/>
        <v>0</v>
      </c>
      <c r="I10" s="250">
        <f t="shared" si="0"/>
        <v>0</v>
      </c>
      <c r="J10" s="250">
        <f t="shared" si="0"/>
        <v>0</v>
      </c>
      <c r="K10" s="250">
        <f t="shared" si="0"/>
        <v>0</v>
      </c>
      <c r="L10" s="250">
        <f t="shared" si="0"/>
        <v>0</v>
      </c>
      <c r="M10" s="250">
        <f t="shared" si="0"/>
        <v>0</v>
      </c>
      <c r="N10" s="250">
        <f t="shared" si="0"/>
        <v>0</v>
      </c>
      <c r="O10" s="250">
        <f t="shared" si="0"/>
        <v>0</v>
      </c>
      <c r="P10" s="250">
        <f t="shared" si="0"/>
        <v>0</v>
      </c>
      <c r="Q10" s="250">
        <f t="shared" si="0"/>
        <v>0</v>
      </c>
      <c r="R10" s="250">
        <f t="shared" si="0"/>
        <v>0</v>
      </c>
      <c r="S10" s="250">
        <f t="shared" si="0"/>
        <v>0</v>
      </c>
      <c r="T10" s="250">
        <f t="shared" si="0"/>
        <v>0</v>
      </c>
      <c r="U10" s="250">
        <f t="shared" si="0"/>
        <v>0</v>
      </c>
      <c r="V10" s="250">
        <f t="shared" si="0"/>
        <v>0</v>
      </c>
      <c r="W10" s="250">
        <f t="shared" si="0"/>
        <v>0</v>
      </c>
      <c r="X10" s="250">
        <f t="shared" si="0"/>
        <v>0</v>
      </c>
      <c r="Y10" s="250">
        <f t="shared" si="0"/>
        <v>0</v>
      </c>
      <c r="Z10" s="250">
        <f t="shared" si="0"/>
        <v>0</v>
      </c>
      <c r="AA10" s="250">
        <f t="shared" si="0"/>
        <v>0</v>
      </c>
      <c r="AB10" s="250">
        <f t="shared" si="0"/>
        <v>0</v>
      </c>
      <c r="AC10" s="250">
        <f t="shared" si="0"/>
        <v>0</v>
      </c>
      <c r="AD10" s="250">
        <f t="shared" si="0"/>
        <v>0</v>
      </c>
      <c r="AE10" s="250">
        <f t="shared" si="0"/>
        <v>0</v>
      </c>
      <c r="AF10" s="250">
        <f t="shared" si="0"/>
        <v>0</v>
      </c>
      <c r="AG10" s="250">
        <f t="shared" si="0"/>
        <v>0</v>
      </c>
      <c r="AH10" s="250">
        <f t="shared" si="0"/>
        <v>0</v>
      </c>
      <c r="AI10" s="250">
        <f t="shared" si="0"/>
        <v>0</v>
      </c>
      <c r="AJ10" s="250">
        <f t="shared" si="0"/>
        <v>0</v>
      </c>
      <c r="AK10" s="250">
        <f t="shared" si="0"/>
        <v>0</v>
      </c>
      <c r="AL10" s="250">
        <f t="shared" si="0"/>
        <v>0</v>
      </c>
      <c r="AM10" s="250">
        <f t="shared" si="0"/>
        <v>0</v>
      </c>
      <c r="AN10" s="250">
        <f t="shared" si="0"/>
        <v>0</v>
      </c>
      <c r="AO10" s="250">
        <f t="shared" si="0"/>
        <v>0</v>
      </c>
      <c r="AP10" s="250">
        <f t="shared" si="0"/>
        <v>0</v>
      </c>
      <c r="AQ10" s="250">
        <f t="shared" si="0"/>
        <v>0</v>
      </c>
      <c r="AR10" s="250">
        <f t="shared" si="0"/>
        <v>0</v>
      </c>
      <c r="AS10" s="250">
        <f t="shared" si="0"/>
        <v>0</v>
      </c>
      <c r="AT10" s="250">
        <f t="shared" si="0"/>
        <v>0</v>
      </c>
      <c r="AU10" s="250">
        <f t="shared" si="0"/>
        <v>0</v>
      </c>
      <c r="AV10" s="250">
        <f t="shared" si="0"/>
        <v>0</v>
      </c>
      <c r="AW10" s="250">
        <f t="shared" si="0"/>
        <v>0</v>
      </c>
      <c r="AX10" s="250">
        <f t="shared" si="0"/>
        <v>0</v>
      </c>
      <c r="AY10" s="250">
        <f t="shared" si="0"/>
        <v>0</v>
      </c>
      <c r="AZ10" s="250">
        <f t="shared" si="0"/>
        <v>0</v>
      </c>
      <c r="BA10" s="250">
        <f t="shared" si="0"/>
        <v>0</v>
      </c>
      <c r="BB10" s="250">
        <f t="shared" si="0"/>
        <v>0</v>
      </c>
      <c r="BC10" s="250">
        <f t="shared" si="0"/>
        <v>0</v>
      </c>
      <c r="BD10" s="250">
        <f t="shared" si="0"/>
        <v>0</v>
      </c>
      <c r="BE10" s="250">
        <f t="shared" si="0"/>
        <v>0</v>
      </c>
      <c r="BF10" s="250">
        <f t="shared" si="0"/>
        <v>0</v>
      </c>
      <c r="BG10" s="250">
        <f t="shared" si="0"/>
        <v>0</v>
      </c>
      <c r="BH10" s="250">
        <f t="shared" si="0"/>
        <v>0</v>
      </c>
      <c r="BI10" s="250">
        <f t="shared" si="0"/>
        <v>0</v>
      </c>
      <c r="BJ10" s="250">
        <f t="shared" si="0"/>
        <v>0</v>
      </c>
      <c r="BK10" s="250">
        <f t="shared" si="0"/>
        <v>0</v>
      </c>
      <c r="BL10" s="250">
        <f t="shared" si="0"/>
        <v>0</v>
      </c>
      <c r="BM10" s="250">
        <f t="shared" si="0"/>
        <v>0</v>
      </c>
      <c r="BN10" s="250">
        <f t="shared" si="0"/>
        <v>0</v>
      </c>
      <c r="BO10" s="250">
        <f t="shared" si="0"/>
        <v>0</v>
      </c>
      <c r="BP10" s="250">
        <f t="shared" si="0"/>
        <v>0</v>
      </c>
      <c r="BQ10" s="250">
        <f t="shared" si="0"/>
        <v>0</v>
      </c>
      <c r="BR10" s="250">
        <f t="shared" si="0"/>
        <v>0</v>
      </c>
    </row>
    <row r="11" spans="1:75">
      <c r="A11" s="188">
        <f>COUNTA($C$11:C11)</f>
        <v>1</v>
      </c>
      <c r="B11" s="188">
        <f>COUNTA($C$11:C11)</f>
        <v>1</v>
      </c>
      <c r="C11" s="188" t="s">
        <v>348</v>
      </c>
      <c r="D11" s="188" t="s">
        <v>363</v>
      </c>
      <c r="E11" s="188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</row>
    <row r="12" spans="1:75">
      <c r="A12" s="188">
        <f>COUNTA($C$11:C12)</f>
        <v>2</v>
      </c>
      <c r="B12" s="188">
        <f>COUNTA($C$11:C12)</f>
        <v>2</v>
      </c>
      <c r="C12" s="188" t="s">
        <v>349</v>
      </c>
      <c r="D12" s="188"/>
      <c r="E12" s="188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195"/>
    </row>
    <row r="13" spans="1:75">
      <c r="A13" s="188">
        <f>COUNTA($C$11:C13)</f>
        <v>3</v>
      </c>
      <c r="B13" s="188">
        <f>COUNTA($C$11:C13)</f>
        <v>3</v>
      </c>
      <c r="C13" s="188" t="s">
        <v>350</v>
      </c>
      <c r="D13" s="188"/>
      <c r="E13" s="188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195"/>
    </row>
    <row r="14" spans="1:75">
      <c r="A14" s="188">
        <f>COUNTA($C$11:C14)</f>
        <v>4</v>
      </c>
      <c r="B14" s="188">
        <f>COUNTA($C$11:C14)</f>
        <v>4</v>
      </c>
      <c r="C14" s="188" t="s">
        <v>351</v>
      </c>
      <c r="D14" s="188"/>
      <c r="E14" s="188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  <c r="BL14" s="195"/>
      <c r="BM14" s="195"/>
      <c r="BN14" s="195"/>
      <c r="BO14" s="195"/>
      <c r="BP14" s="195"/>
      <c r="BQ14" s="195"/>
      <c r="BR14" s="195"/>
    </row>
    <row r="15" spans="1:75">
      <c r="A15" s="188">
        <f>COUNTA($C$11:C15)</f>
        <v>5</v>
      </c>
      <c r="B15" s="188">
        <f>COUNTA($C$11:C15)</f>
        <v>5</v>
      </c>
      <c r="C15" s="188" t="s">
        <v>352</v>
      </c>
      <c r="D15" s="188"/>
      <c r="E15" s="188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5"/>
      <c r="BA15" s="195"/>
      <c r="BB15" s="195"/>
      <c r="BC15" s="195"/>
      <c r="BD15" s="195"/>
      <c r="BE15" s="195"/>
      <c r="BF15" s="195"/>
      <c r="BG15" s="195"/>
      <c r="BH15" s="195"/>
      <c r="BI15" s="195"/>
      <c r="BJ15" s="195"/>
      <c r="BK15" s="195"/>
      <c r="BL15" s="195"/>
      <c r="BM15" s="195"/>
      <c r="BN15" s="195"/>
      <c r="BO15" s="195"/>
      <c r="BP15" s="195"/>
      <c r="BQ15" s="195"/>
      <c r="BR15" s="195"/>
    </row>
    <row r="16" spans="1:75">
      <c r="A16" s="285" t="s">
        <v>346</v>
      </c>
      <c r="B16" s="286"/>
      <c r="C16" s="286"/>
      <c r="D16" s="286"/>
      <c r="E16" s="287"/>
      <c r="F16" s="250">
        <f>SUM(F17:F21)</f>
        <v>0</v>
      </c>
      <c r="G16" s="250">
        <f t="shared" ref="G16" si="1">SUM(G17:G21)</f>
        <v>0</v>
      </c>
      <c r="H16" s="250">
        <f t="shared" ref="H16" si="2">SUM(H17:H21)</f>
        <v>0</v>
      </c>
      <c r="I16" s="250">
        <f t="shared" ref="I16" si="3">SUM(I17:I21)</f>
        <v>0</v>
      </c>
      <c r="J16" s="250">
        <f t="shared" ref="J16" si="4">SUM(J17:J21)</f>
        <v>0</v>
      </c>
      <c r="K16" s="250">
        <f t="shared" ref="K16" si="5">SUM(K17:K21)</f>
        <v>0</v>
      </c>
      <c r="L16" s="250">
        <f t="shared" ref="L16" si="6">SUM(L17:L21)</f>
        <v>0</v>
      </c>
      <c r="M16" s="250">
        <f t="shared" ref="M16" si="7">SUM(M17:M21)</f>
        <v>0</v>
      </c>
      <c r="N16" s="250">
        <f t="shared" ref="N16" si="8">SUM(N17:N21)</f>
        <v>0</v>
      </c>
      <c r="O16" s="250">
        <f t="shared" ref="O16" si="9">SUM(O17:O21)</f>
        <v>0</v>
      </c>
      <c r="P16" s="250">
        <f t="shared" ref="P16" si="10">SUM(P17:P21)</f>
        <v>0</v>
      </c>
      <c r="Q16" s="250">
        <f t="shared" ref="Q16" si="11">SUM(Q17:Q21)</f>
        <v>0</v>
      </c>
      <c r="R16" s="250">
        <f t="shared" ref="R16" si="12">SUM(R17:R21)</f>
        <v>0</v>
      </c>
      <c r="S16" s="250">
        <f t="shared" ref="S16" si="13">SUM(S17:S21)</f>
        <v>0</v>
      </c>
      <c r="T16" s="250">
        <f t="shared" ref="T16" si="14">SUM(T17:T21)</f>
        <v>0</v>
      </c>
      <c r="U16" s="250">
        <f t="shared" ref="U16" si="15">SUM(U17:U21)</f>
        <v>0</v>
      </c>
      <c r="V16" s="250">
        <f t="shared" ref="V16" si="16">SUM(V17:V21)</f>
        <v>0</v>
      </c>
      <c r="W16" s="250">
        <f t="shared" ref="W16" si="17">SUM(W17:W21)</f>
        <v>0</v>
      </c>
      <c r="X16" s="250">
        <f t="shared" ref="X16" si="18">SUM(X17:X21)</f>
        <v>0</v>
      </c>
      <c r="Y16" s="250">
        <f t="shared" ref="Y16" si="19">SUM(Y17:Y21)</f>
        <v>0</v>
      </c>
      <c r="Z16" s="250">
        <f t="shared" ref="Z16" si="20">SUM(Z17:Z21)</f>
        <v>0</v>
      </c>
      <c r="AA16" s="250">
        <f t="shared" ref="AA16" si="21">SUM(AA17:AA21)</f>
        <v>0</v>
      </c>
      <c r="AB16" s="250">
        <f t="shared" ref="AB16" si="22">SUM(AB17:AB21)</f>
        <v>0</v>
      </c>
      <c r="AC16" s="250">
        <f t="shared" ref="AC16" si="23">SUM(AC17:AC21)</f>
        <v>0</v>
      </c>
      <c r="AD16" s="250">
        <f t="shared" ref="AD16" si="24">SUM(AD17:AD21)</f>
        <v>0</v>
      </c>
      <c r="AE16" s="250">
        <f t="shared" ref="AE16" si="25">SUM(AE17:AE21)</f>
        <v>0</v>
      </c>
      <c r="AF16" s="250">
        <f t="shared" ref="AF16" si="26">SUM(AF17:AF21)</f>
        <v>0</v>
      </c>
      <c r="AG16" s="250">
        <f t="shared" ref="AG16" si="27">SUM(AG17:AG21)</f>
        <v>0</v>
      </c>
      <c r="AH16" s="250">
        <f t="shared" ref="AH16" si="28">SUM(AH17:AH21)</f>
        <v>0</v>
      </c>
      <c r="AI16" s="250">
        <f t="shared" ref="AI16" si="29">SUM(AI17:AI21)</f>
        <v>0</v>
      </c>
      <c r="AJ16" s="250">
        <f t="shared" ref="AJ16" si="30">SUM(AJ17:AJ21)</f>
        <v>0</v>
      </c>
      <c r="AK16" s="250">
        <f t="shared" ref="AK16" si="31">SUM(AK17:AK21)</f>
        <v>0</v>
      </c>
      <c r="AL16" s="250">
        <f t="shared" ref="AL16" si="32">SUM(AL17:AL21)</f>
        <v>0</v>
      </c>
      <c r="AM16" s="250">
        <f t="shared" ref="AM16" si="33">SUM(AM17:AM21)</f>
        <v>0</v>
      </c>
      <c r="AN16" s="250">
        <f t="shared" ref="AN16" si="34">SUM(AN17:AN21)</f>
        <v>0</v>
      </c>
      <c r="AO16" s="250">
        <f t="shared" ref="AO16" si="35">SUM(AO17:AO21)</f>
        <v>0</v>
      </c>
      <c r="AP16" s="250">
        <f t="shared" ref="AP16" si="36">SUM(AP17:AP21)</f>
        <v>0</v>
      </c>
      <c r="AQ16" s="250">
        <f t="shared" ref="AQ16" si="37">SUM(AQ17:AQ21)</f>
        <v>0</v>
      </c>
      <c r="AR16" s="250">
        <f t="shared" ref="AR16" si="38">SUM(AR17:AR21)</f>
        <v>0</v>
      </c>
      <c r="AS16" s="250">
        <f t="shared" ref="AS16" si="39">SUM(AS17:AS21)</f>
        <v>0</v>
      </c>
      <c r="AT16" s="250">
        <f t="shared" ref="AT16" si="40">SUM(AT17:AT21)</f>
        <v>0</v>
      </c>
      <c r="AU16" s="250">
        <f t="shared" ref="AU16" si="41">SUM(AU17:AU21)</f>
        <v>0</v>
      </c>
      <c r="AV16" s="250">
        <f t="shared" ref="AV16" si="42">SUM(AV17:AV21)</f>
        <v>0</v>
      </c>
      <c r="AW16" s="250">
        <f t="shared" ref="AW16" si="43">SUM(AW17:AW21)</f>
        <v>0</v>
      </c>
      <c r="AX16" s="250">
        <f t="shared" ref="AX16" si="44">SUM(AX17:AX21)</f>
        <v>0</v>
      </c>
      <c r="AY16" s="250">
        <f t="shared" ref="AY16" si="45">SUM(AY17:AY21)</f>
        <v>0</v>
      </c>
      <c r="AZ16" s="250">
        <f t="shared" ref="AZ16" si="46">SUM(AZ17:AZ21)</f>
        <v>0</v>
      </c>
      <c r="BA16" s="250">
        <f t="shared" ref="BA16" si="47">SUM(BA17:BA21)</f>
        <v>0</v>
      </c>
      <c r="BB16" s="250">
        <f t="shared" ref="BB16" si="48">SUM(BB17:BB21)</f>
        <v>0</v>
      </c>
      <c r="BC16" s="250">
        <f t="shared" ref="BC16" si="49">SUM(BC17:BC21)</f>
        <v>0</v>
      </c>
      <c r="BD16" s="250">
        <f t="shared" ref="BD16" si="50">SUM(BD17:BD21)</f>
        <v>0</v>
      </c>
      <c r="BE16" s="250">
        <f t="shared" ref="BE16" si="51">SUM(BE17:BE21)</f>
        <v>0</v>
      </c>
      <c r="BF16" s="250">
        <f t="shared" ref="BF16" si="52">SUM(BF17:BF21)</f>
        <v>0</v>
      </c>
      <c r="BG16" s="250">
        <f t="shared" ref="BG16" si="53">SUM(BG17:BG21)</f>
        <v>0</v>
      </c>
      <c r="BH16" s="250">
        <f t="shared" ref="BH16" si="54">SUM(BH17:BH21)</f>
        <v>0</v>
      </c>
      <c r="BI16" s="250">
        <f t="shared" ref="BI16" si="55">SUM(BI17:BI21)</f>
        <v>0</v>
      </c>
      <c r="BJ16" s="250">
        <f t="shared" ref="BJ16" si="56">SUM(BJ17:BJ21)</f>
        <v>0</v>
      </c>
      <c r="BK16" s="250">
        <f t="shared" ref="BK16" si="57">SUM(BK17:BK21)</f>
        <v>0</v>
      </c>
      <c r="BL16" s="250">
        <f t="shared" ref="BL16" si="58">SUM(BL17:BL21)</f>
        <v>0</v>
      </c>
      <c r="BM16" s="250">
        <f t="shared" ref="BM16" si="59">SUM(BM17:BM21)</f>
        <v>0</v>
      </c>
      <c r="BN16" s="250">
        <f t="shared" ref="BN16" si="60">SUM(BN17:BN21)</f>
        <v>0</v>
      </c>
      <c r="BO16" s="250">
        <f t="shared" ref="BO16" si="61">SUM(BO17:BO21)</f>
        <v>0</v>
      </c>
      <c r="BP16" s="250">
        <f t="shared" ref="BP16" si="62">SUM(BP17:BP21)</f>
        <v>0</v>
      </c>
      <c r="BQ16" s="250">
        <f t="shared" ref="BQ16" si="63">SUM(BQ17:BQ21)</f>
        <v>0</v>
      </c>
      <c r="BR16" s="250">
        <f t="shared" ref="BR16" si="64">SUM(BR17:BR21)</f>
        <v>0</v>
      </c>
    </row>
    <row r="17" spans="1:70">
      <c r="A17" s="188">
        <f>COUNTA($C$11:C17)</f>
        <v>6</v>
      </c>
      <c r="B17" s="188">
        <f>COUNTA($C$17:C17)</f>
        <v>1</v>
      </c>
      <c r="C17" s="188" t="s">
        <v>353</v>
      </c>
      <c r="D17" s="188"/>
      <c r="E17" s="188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  <c r="BR17" s="195"/>
    </row>
    <row r="18" spans="1:70">
      <c r="A18" s="188">
        <f>COUNTA($C$11:C18)</f>
        <v>7</v>
      </c>
      <c r="B18" s="188">
        <f>COUNTA($C$17:C18)</f>
        <v>2</v>
      </c>
      <c r="C18" s="188" t="s">
        <v>354</v>
      </c>
      <c r="D18" s="188"/>
      <c r="E18" s="188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195"/>
      <c r="BJ18" s="195"/>
      <c r="BK18" s="195"/>
      <c r="BL18" s="195"/>
      <c r="BM18" s="195"/>
      <c r="BN18" s="195"/>
      <c r="BO18" s="195"/>
      <c r="BP18" s="195"/>
      <c r="BQ18" s="195"/>
      <c r="BR18" s="195"/>
    </row>
    <row r="19" spans="1:70">
      <c r="A19" s="188">
        <f>COUNTA($C$11:C19)</f>
        <v>8</v>
      </c>
      <c r="B19" s="188">
        <f>COUNTA($C$17:C19)</f>
        <v>3</v>
      </c>
      <c r="C19" s="188" t="s">
        <v>355</v>
      </c>
      <c r="D19" s="188"/>
      <c r="E19" s="188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195"/>
      <c r="BJ19" s="195"/>
      <c r="BK19" s="195"/>
      <c r="BL19" s="195"/>
      <c r="BM19" s="195"/>
      <c r="BN19" s="195"/>
      <c r="BO19" s="195"/>
      <c r="BP19" s="195"/>
      <c r="BQ19" s="195"/>
      <c r="BR19" s="195"/>
    </row>
    <row r="20" spans="1:70">
      <c r="A20" s="188">
        <f>COUNTA($C$11:C20)</f>
        <v>9</v>
      </c>
      <c r="B20" s="188">
        <f>COUNTA($C$17:C20)</f>
        <v>4</v>
      </c>
      <c r="C20" s="188" t="s">
        <v>356</v>
      </c>
      <c r="D20" s="188"/>
      <c r="E20" s="188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195"/>
      <c r="BJ20" s="195"/>
      <c r="BK20" s="195"/>
      <c r="BL20" s="195"/>
      <c r="BM20" s="195"/>
      <c r="BN20" s="195"/>
      <c r="BO20" s="195"/>
      <c r="BP20" s="195"/>
      <c r="BQ20" s="195"/>
      <c r="BR20" s="195"/>
    </row>
    <row r="21" spans="1:70">
      <c r="A21" s="188">
        <f>COUNTA($C$11:C21)</f>
        <v>10</v>
      </c>
      <c r="B21" s="188">
        <f>COUNTA($C$17:C21)</f>
        <v>5</v>
      </c>
      <c r="C21" s="188" t="s">
        <v>357</v>
      </c>
      <c r="D21" s="188"/>
      <c r="E21" s="188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195"/>
      <c r="BJ21" s="195"/>
      <c r="BK21" s="195"/>
      <c r="BL21" s="195"/>
      <c r="BM21" s="195"/>
      <c r="BN21" s="195"/>
      <c r="BO21" s="195"/>
      <c r="BP21" s="195"/>
      <c r="BQ21" s="195"/>
      <c r="BR21" s="195"/>
    </row>
    <row r="22" spans="1:70">
      <c r="A22" s="285" t="s">
        <v>347</v>
      </c>
      <c r="B22" s="286"/>
      <c r="C22" s="286"/>
      <c r="D22" s="286"/>
      <c r="E22" s="287"/>
      <c r="F22" s="250">
        <f>SUM(F23:F27)</f>
        <v>0</v>
      </c>
      <c r="G22" s="250">
        <f t="shared" ref="G22" si="65">SUM(G23:G27)</f>
        <v>0</v>
      </c>
      <c r="H22" s="250">
        <f t="shared" ref="H22" si="66">SUM(H23:H27)</f>
        <v>0</v>
      </c>
      <c r="I22" s="250">
        <f t="shared" ref="I22" si="67">SUM(I23:I27)</f>
        <v>0</v>
      </c>
      <c r="J22" s="250">
        <f t="shared" ref="J22" si="68">SUM(J23:J27)</f>
        <v>0</v>
      </c>
      <c r="K22" s="250">
        <f t="shared" ref="K22" si="69">SUM(K23:K27)</f>
        <v>0</v>
      </c>
      <c r="L22" s="250">
        <f t="shared" ref="L22" si="70">SUM(L23:L27)</f>
        <v>0</v>
      </c>
      <c r="M22" s="250">
        <f t="shared" ref="M22" si="71">SUM(M23:M27)</f>
        <v>0</v>
      </c>
      <c r="N22" s="250">
        <f t="shared" ref="N22" si="72">SUM(N23:N27)</f>
        <v>0</v>
      </c>
      <c r="O22" s="250">
        <f t="shared" ref="O22" si="73">SUM(O23:O27)</f>
        <v>0</v>
      </c>
      <c r="P22" s="250">
        <f t="shared" ref="P22" si="74">SUM(P23:P27)</f>
        <v>0</v>
      </c>
      <c r="Q22" s="250">
        <f t="shared" ref="Q22" si="75">SUM(Q23:Q27)</f>
        <v>0</v>
      </c>
      <c r="R22" s="250">
        <f t="shared" ref="R22" si="76">SUM(R23:R27)</f>
        <v>0</v>
      </c>
      <c r="S22" s="250">
        <f t="shared" ref="S22" si="77">SUM(S23:S27)</f>
        <v>0</v>
      </c>
      <c r="T22" s="250">
        <f t="shared" ref="T22" si="78">SUM(T23:T27)</f>
        <v>0</v>
      </c>
      <c r="U22" s="250">
        <f t="shared" ref="U22" si="79">SUM(U23:U27)</f>
        <v>0</v>
      </c>
      <c r="V22" s="250">
        <f t="shared" ref="V22" si="80">SUM(V23:V27)</f>
        <v>0</v>
      </c>
      <c r="W22" s="250">
        <f t="shared" ref="W22" si="81">SUM(W23:W27)</f>
        <v>0</v>
      </c>
      <c r="X22" s="250">
        <f t="shared" ref="X22" si="82">SUM(X23:X27)</f>
        <v>0</v>
      </c>
      <c r="Y22" s="250">
        <f t="shared" ref="Y22" si="83">SUM(Y23:Y27)</f>
        <v>0</v>
      </c>
      <c r="Z22" s="250">
        <f t="shared" ref="Z22" si="84">SUM(Z23:Z27)</f>
        <v>0</v>
      </c>
      <c r="AA22" s="250">
        <f t="shared" ref="AA22" si="85">SUM(AA23:AA27)</f>
        <v>0</v>
      </c>
      <c r="AB22" s="250">
        <f t="shared" ref="AB22" si="86">SUM(AB23:AB27)</f>
        <v>0</v>
      </c>
      <c r="AC22" s="250">
        <f t="shared" ref="AC22" si="87">SUM(AC23:AC27)</f>
        <v>0</v>
      </c>
      <c r="AD22" s="250">
        <f t="shared" ref="AD22" si="88">SUM(AD23:AD27)</f>
        <v>0</v>
      </c>
      <c r="AE22" s="250">
        <f t="shared" ref="AE22" si="89">SUM(AE23:AE27)</f>
        <v>0</v>
      </c>
      <c r="AF22" s="250">
        <f t="shared" ref="AF22" si="90">SUM(AF23:AF27)</f>
        <v>0</v>
      </c>
      <c r="AG22" s="250">
        <f t="shared" ref="AG22" si="91">SUM(AG23:AG27)</f>
        <v>0</v>
      </c>
      <c r="AH22" s="250">
        <f t="shared" ref="AH22" si="92">SUM(AH23:AH27)</f>
        <v>0</v>
      </c>
      <c r="AI22" s="250">
        <f t="shared" ref="AI22" si="93">SUM(AI23:AI27)</f>
        <v>0</v>
      </c>
      <c r="AJ22" s="250">
        <f t="shared" ref="AJ22" si="94">SUM(AJ23:AJ27)</f>
        <v>0</v>
      </c>
      <c r="AK22" s="250">
        <f t="shared" ref="AK22" si="95">SUM(AK23:AK27)</f>
        <v>0</v>
      </c>
      <c r="AL22" s="250">
        <f t="shared" ref="AL22" si="96">SUM(AL23:AL27)</f>
        <v>0</v>
      </c>
      <c r="AM22" s="250">
        <f t="shared" ref="AM22" si="97">SUM(AM23:AM27)</f>
        <v>0</v>
      </c>
      <c r="AN22" s="250">
        <f t="shared" ref="AN22" si="98">SUM(AN23:AN27)</f>
        <v>0</v>
      </c>
      <c r="AO22" s="250">
        <f t="shared" ref="AO22" si="99">SUM(AO23:AO27)</f>
        <v>0</v>
      </c>
      <c r="AP22" s="250">
        <f t="shared" ref="AP22" si="100">SUM(AP23:AP27)</f>
        <v>0</v>
      </c>
      <c r="AQ22" s="250">
        <f t="shared" ref="AQ22" si="101">SUM(AQ23:AQ27)</f>
        <v>0</v>
      </c>
      <c r="AR22" s="250">
        <f t="shared" ref="AR22" si="102">SUM(AR23:AR27)</f>
        <v>0</v>
      </c>
      <c r="AS22" s="250">
        <f t="shared" ref="AS22" si="103">SUM(AS23:AS27)</f>
        <v>0</v>
      </c>
      <c r="AT22" s="250">
        <f t="shared" ref="AT22" si="104">SUM(AT23:AT27)</f>
        <v>0</v>
      </c>
      <c r="AU22" s="250">
        <f t="shared" ref="AU22" si="105">SUM(AU23:AU27)</f>
        <v>0</v>
      </c>
      <c r="AV22" s="250">
        <f t="shared" ref="AV22" si="106">SUM(AV23:AV27)</f>
        <v>0</v>
      </c>
      <c r="AW22" s="250">
        <f t="shared" ref="AW22" si="107">SUM(AW23:AW27)</f>
        <v>0</v>
      </c>
      <c r="AX22" s="250">
        <f t="shared" ref="AX22" si="108">SUM(AX23:AX27)</f>
        <v>0</v>
      </c>
      <c r="AY22" s="250">
        <f t="shared" ref="AY22" si="109">SUM(AY23:AY27)</f>
        <v>0</v>
      </c>
      <c r="AZ22" s="250">
        <f t="shared" ref="AZ22" si="110">SUM(AZ23:AZ27)</f>
        <v>0</v>
      </c>
      <c r="BA22" s="250">
        <f t="shared" ref="BA22" si="111">SUM(BA23:BA27)</f>
        <v>0</v>
      </c>
      <c r="BB22" s="250">
        <f t="shared" ref="BB22" si="112">SUM(BB23:BB27)</f>
        <v>0</v>
      </c>
      <c r="BC22" s="250">
        <f t="shared" ref="BC22" si="113">SUM(BC23:BC27)</f>
        <v>0</v>
      </c>
      <c r="BD22" s="250">
        <f t="shared" ref="BD22" si="114">SUM(BD23:BD27)</f>
        <v>0</v>
      </c>
      <c r="BE22" s="250">
        <f t="shared" ref="BE22" si="115">SUM(BE23:BE27)</f>
        <v>0</v>
      </c>
      <c r="BF22" s="250">
        <f t="shared" ref="BF22" si="116">SUM(BF23:BF27)</f>
        <v>0</v>
      </c>
      <c r="BG22" s="250">
        <f t="shared" ref="BG22" si="117">SUM(BG23:BG27)</f>
        <v>0</v>
      </c>
      <c r="BH22" s="250">
        <f t="shared" ref="BH22" si="118">SUM(BH23:BH27)</f>
        <v>0</v>
      </c>
      <c r="BI22" s="250">
        <f t="shared" ref="BI22" si="119">SUM(BI23:BI27)</f>
        <v>0</v>
      </c>
      <c r="BJ22" s="250">
        <f t="shared" ref="BJ22" si="120">SUM(BJ23:BJ27)</f>
        <v>0</v>
      </c>
      <c r="BK22" s="250">
        <f t="shared" ref="BK22" si="121">SUM(BK23:BK27)</f>
        <v>0</v>
      </c>
      <c r="BL22" s="250">
        <f t="shared" ref="BL22" si="122">SUM(BL23:BL27)</f>
        <v>0</v>
      </c>
      <c r="BM22" s="250">
        <f t="shared" ref="BM22" si="123">SUM(BM23:BM27)</f>
        <v>0</v>
      </c>
      <c r="BN22" s="250">
        <f t="shared" ref="BN22" si="124">SUM(BN23:BN27)</f>
        <v>0</v>
      </c>
      <c r="BO22" s="250">
        <f t="shared" ref="BO22" si="125">SUM(BO23:BO27)</f>
        <v>0</v>
      </c>
      <c r="BP22" s="250">
        <f t="shared" ref="BP22" si="126">SUM(BP23:BP27)</f>
        <v>0</v>
      </c>
      <c r="BQ22" s="250">
        <f t="shared" ref="BQ22" si="127">SUM(BQ23:BQ27)</f>
        <v>0</v>
      </c>
      <c r="BR22" s="250">
        <f t="shared" ref="BR22" si="128">SUM(BR23:BR27)</f>
        <v>0</v>
      </c>
    </row>
    <row r="23" spans="1:70">
      <c r="A23" s="188">
        <f>COUNTA($C$11:C23)</f>
        <v>11</v>
      </c>
      <c r="B23" s="188">
        <f>COUNTA($C$23:C23)</f>
        <v>1</v>
      </c>
      <c r="C23" s="188" t="s">
        <v>358</v>
      </c>
      <c r="D23" s="188"/>
      <c r="E23" s="188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  <c r="BL23" s="195"/>
      <c r="BM23" s="195"/>
      <c r="BN23" s="195"/>
      <c r="BO23" s="195"/>
      <c r="BP23" s="195"/>
      <c r="BQ23" s="195"/>
      <c r="BR23" s="195"/>
    </row>
    <row r="24" spans="1:70">
      <c r="A24" s="188">
        <f>COUNTA($C$11:C24)</f>
        <v>12</v>
      </c>
      <c r="B24" s="188">
        <f>COUNTA($C$23:C24)</f>
        <v>2</v>
      </c>
      <c r="C24" s="188" t="s">
        <v>359</v>
      </c>
      <c r="D24" s="188"/>
      <c r="E24" s="188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195"/>
      <c r="AT24" s="195"/>
      <c r="AU24" s="195"/>
      <c r="AV24" s="195"/>
      <c r="AW24" s="195"/>
      <c r="AX24" s="195"/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195"/>
      <c r="BJ24" s="195"/>
      <c r="BK24" s="195"/>
      <c r="BL24" s="195"/>
      <c r="BM24" s="195"/>
      <c r="BN24" s="195"/>
      <c r="BO24" s="195"/>
      <c r="BP24" s="195"/>
      <c r="BQ24" s="195"/>
      <c r="BR24" s="195"/>
    </row>
    <row r="25" spans="1:70">
      <c r="A25" s="188">
        <f>COUNTA($C$11:C25)</f>
        <v>13</v>
      </c>
      <c r="B25" s="188">
        <f>COUNTA($C$23:C25)</f>
        <v>3</v>
      </c>
      <c r="C25" s="188" t="s">
        <v>360</v>
      </c>
      <c r="D25" s="188"/>
      <c r="E25" s="188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195"/>
      <c r="BJ25" s="195"/>
      <c r="BK25" s="195"/>
      <c r="BL25" s="195"/>
      <c r="BM25" s="195"/>
      <c r="BN25" s="195"/>
      <c r="BO25" s="195"/>
      <c r="BP25" s="195"/>
      <c r="BQ25" s="195"/>
      <c r="BR25" s="195"/>
    </row>
    <row r="26" spans="1:70">
      <c r="A26" s="188">
        <f>COUNTA($C$11:C26)</f>
        <v>14</v>
      </c>
      <c r="B26" s="188">
        <f>COUNTA($C$23:C26)</f>
        <v>4</v>
      </c>
      <c r="C26" s="188" t="s">
        <v>361</v>
      </c>
      <c r="D26" s="188"/>
      <c r="E26" s="188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5"/>
      <c r="AM26" s="195"/>
      <c r="AN26" s="195"/>
      <c r="AO26" s="195"/>
      <c r="AP26" s="195"/>
      <c r="AQ26" s="195"/>
      <c r="AR26" s="195"/>
      <c r="AS26" s="195"/>
      <c r="AT26" s="195"/>
      <c r="AU26" s="195"/>
      <c r="AV26" s="195"/>
      <c r="AW26" s="195"/>
      <c r="AX26" s="195"/>
      <c r="AY26" s="195"/>
      <c r="AZ26" s="195"/>
      <c r="BA26" s="195"/>
      <c r="BB26" s="195"/>
      <c r="BC26" s="195"/>
      <c r="BD26" s="195"/>
      <c r="BE26" s="195"/>
      <c r="BF26" s="195"/>
      <c r="BG26" s="195"/>
      <c r="BH26" s="195"/>
      <c r="BI26" s="195"/>
      <c r="BJ26" s="195"/>
      <c r="BK26" s="195"/>
      <c r="BL26" s="195"/>
      <c r="BM26" s="195"/>
      <c r="BN26" s="195"/>
      <c r="BO26" s="195"/>
      <c r="BP26" s="195"/>
      <c r="BQ26" s="195"/>
      <c r="BR26" s="195"/>
    </row>
    <row r="27" spans="1:70">
      <c r="A27" s="188">
        <f>COUNTA($C$11:C27)</f>
        <v>15</v>
      </c>
      <c r="B27" s="188">
        <f>COUNTA($C$23:C27)</f>
        <v>5</v>
      </c>
      <c r="C27" s="188" t="s">
        <v>362</v>
      </c>
      <c r="D27" s="188"/>
      <c r="E27" s="188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5"/>
      <c r="AM27" s="195"/>
      <c r="AN27" s="195"/>
      <c r="AO27" s="195"/>
      <c r="AP27" s="195"/>
      <c r="AQ27" s="195"/>
      <c r="AR27" s="195"/>
      <c r="AS27" s="195"/>
      <c r="AT27" s="195"/>
      <c r="AU27" s="195"/>
      <c r="AV27" s="195"/>
      <c r="AW27" s="195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195"/>
      <c r="BJ27" s="195"/>
      <c r="BK27" s="195"/>
      <c r="BL27" s="195"/>
      <c r="BM27" s="195"/>
      <c r="BN27" s="195"/>
      <c r="BO27" s="195"/>
      <c r="BP27" s="195"/>
      <c r="BQ27" s="195"/>
      <c r="BR27" s="195"/>
    </row>
    <row r="28" spans="1:70">
      <c r="A28" s="188"/>
      <c r="B28" s="188"/>
      <c r="C28" s="188"/>
      <c r="D28" s="188"/>
      <c r="E28" s="188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  <c r="AL28" s="195"/>
      <c r="AM28" s="195"/>
      <c r="AN28" s="195"/>
      <c r="AO28" s="195"/>
      <c r="AP28" s="195"/>
      <c r="AQ28" s="195"/>
      <c r="AR28" s="195"/>
      <c r="AS28" s="195"/>
      <c r="AT28" s="195"/>
      <c r="AU28" s="195"/>
      <c r="AV28" s="195"/>
      <c r="AW28" s="195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195"/>
      <c r="BJ28" s="195"/>
      <c r="BK28" s="195"/>
      <c r="BL28" s="195"/>
      <c r="BM28" s="195"/>
      <c r="BN28" s="195"/>
      <c r="BO28" s="195"/>
      <c r="BP28" s="195"/>
      <c r="BQ28" s="195"/>
      <c r="BR28" s="195"/>
    </row>
    <row r="29" spans="1:70" s="249" customFormat="1" ht="21.5" customHeight="1">
      <c r="A29" s="282" t="s">
        <v>375</v>
      </c>
      <c r="B29" s="283"/>
      <c r="C29" s="283"/>
      <c r="D29" s="283"/>
      <c r="E29" s="284"/>
      <c r="F29" s="251">
        <f>F10+F16+F22</f>
        <v>0</v>
      </c>
      <c r="G29" s="251">
        <f t="shared" ref="G29:BR29" si="129">G10+G16+G22</f>
        <v>0</v>
      </c>
      <c r="H29" s="251">
        <f t="shared" si="129"/>
        <v>0</v>
      </c>
      <c r="I29" s="251">
        <f t="shared" si="129"/>
        <v>0</v>
      </c>
      <c r="J29" s="251">
        <f t="shared" si="129"/>
        <v>0</v>
      </c>
      <c r="K29" s="251">
        <f t="shared" si="129"/>
        <v>0</v>
      </c>
      <c r="L29" s="251">
        <f t="shared" si="129"/>
        <v>0</v>
      </c>
      <c r="M29" s="251">
        <f t="shared" si="129"/>
        <v>0</v>
      </c>
      <c r="N29" s="251">
        <f t="shared" si="129"/>
        <v>0</v>
      </c>
      <c r="O29" s="251">
        <f t="shared" si="129"/>
        <v>0</v>
      </c>
      <c r="P29" s="251">
        <f t="shared" si="129"/>
        <v>0</v>
      </c>
      <c r="Q29" s="251">
        <f t="shared" si="129"/>
        <v>0</v>
      </c>
      <c r="R29" s="251">
        <f t="shared" si="129"/>
        <v>0</v>
      </c>
      <c r="S29" s="251">
        <f t="shared" si="129"/>
        <v>0</v>
      </c>
      <c r="T29" s="251">
        <f t="shared" si="129"/>
        <v>0</v>
      </c>
      <c r="U29" s="251">
        <f t="shared" si="129"/>
        <v>0</v>
      </c>
      <c r="V29" s="251">
        <f t="shared" si="129"/>
        <v>0</v>
      </c>
      <c r="W29" s="251">
        <f t="shared" si="129"/>
        <v>0</v>
      </c>
      <c r="X29" s="251">
        <f t="shared" si="129"/>
        <v>0</v>
      </c>
      <c r="Y29" s="251">
        <f t="shared" si="129"/>
        <v>0</v>
      </c>
      <c r="Z29" s="251">
        <f t="shared" si="129"/>
        <v>0</v>
      </c>
      <c r="AA29" s="251">
        <f t="shared" si="129"/>
        <v>0</v>
      </c>
      <c r="AB29" s="251">
        <f t="shared" si="129"/>
        <v>0</v>
      </c>
      <c r="AC29" s="251">
        <f t="shared" si="129"/>
        <v>0</v>
      </c>
      <c r="AD29" s="251">
        <f t="shared" si="129"/>
        <v>0</v>
      </c>
      <c r="AE29" s="251">
        <f t="shared" si="129"/>
        <v>0</v>
      </c>
      <c r="AF29" s="251">
        <f t="shared" si="129"/>
        <v>0</v>
      </c>
      <c r="AG29" s="251">
        <f t="shared" si="129"/>
        <v>0</v>
      </c>
      <c r="AH29" s="251">
        <f t="shared" si="129"/>
        <v>0</v>
      </c>
      <c r="AI29" s="251">
        <f t="shared" si="129"/>
        <v>0</v>
      </c>
      <c r="AJ29" s="251">
        <f t="shared" si="129"/>
        <v>0</v>
      </c>
      <c r="AK29" s="251">
        <f t="shared" si="129"/>
        <v>0</v>
      </c>
      <c r="AL29" s="251">
        <f t="shared" si="129"/>
        <v>0</v>
      </c>
      <c r="AM29" s="251">
        <f t="shared" si="129"/>
        <v>0</v>
      </c>
      <c r="AN29" s="251">
        <f t="shared" si="129"/>
        <v>0</v>
      </c>
      <c r="AO29" s="251">
        <f t="shared" si="129"/>
        <v>0</v>
      </c>
      <c r="AP29" s="251">
        <f t="shared" si="129"/>
        <v>0</v>
      </c>
      <c r="AQ29" s="251">
        <f t="shared" si="129"/>
        <v>0</v>
      </c>
      <c r="AR29" s="251">
        <f t="shared" si="129"/>
        <v>0</v>
      </c>
      <c r="AS29" s="251">
        <f t="shared" si="129"/>
        <v>0</v>
      </c>
      <c r="AT29" s="251">
        <f t="shared" si="129"/>
        <v>0</v>
      </c>
      <c r="AU29" s="251">
        <f t="shared" si="129"/>
        <v>0</v>
      </c>
      <c r="AV29" s="251">
        <f t="shared" si="129"/>
        <v>0</v>
      </c>
      <c r="AW29" s="251">
        <f t="shared" si="129"/>
        <v>0</v>
      </c>
      <c r="AX29" s="251">
        <f t="shared" si="129"/>
        <v>0</v>
      </c>
      <c r="AY29" s="251">
        <f t="shared" si="129"/>
        <v>0</v>
      </c>
      <c r="AZ29" s="251">
        <f t="shared" si="129"/>
        <v>0</v>
      </c>
      <c r="BA29" s="251">
        <f t="shared" si="129"/>
        <v>0</v>
      </c>
      <c r="BB29" s="251">
        <f t="shared" si="129"/>
        <v>0</v>
      </c>
      <c r="BC29" s="251">
        <f t="shared" si="129"/>
        <v>0</v>
      </c>
      <c r="BD29" s="251">
        <f t="shared" si="129"/>
        <v>0</v>
      </c>
      <c r="BE29" s="251">
        <f t="shared" si="129"/>
        <v>0</v>
      </c>
      <c r="BF29" s="251">
        <f t="shared" si="129"/>
        <v>0</v>
      </c>
      <c r="BG29" s="251">
        <f t="shared" si="129"/>
        <v>0</v>
      </c>
      <c r="BH29" s="251">
        <f t="shared" si="129"/>
        <v>0</v>
      </c>
      <c r="BI29" s="251">
        <f t="shared" si="129"/>
        <v>0</v>
      </c>
      <c r="BJ29" s="251">
        <f t="shared" si="129"/>
        <v>0</v>
      </c>
      <c r="BK29" s="251">
        <f t="shared" si="129"/>
        <v>0</v>
      </c>
      <c r="BL29" s="251">
        <f t="shared" si="129"/>
        <v>0</v>
      </c>
      <c r="BM29" s="251">
        <f t="shared" si="129"/>
        <v>0</v>
      </c>
      <c r="BN29" s="251">
        <f t="shared" si="129"/>
        <v>0</v>
      </c>
      <c r="BO29" s="251">
        <f t="shared" si="129"/>
        <v>0</v>
      </c>
      <c r="BP29" s="251">
        <f t="shared" si="129"/>
        <v>0</v>
      </c>
      <c r="BQ29" s="251">
        <f t="shared" si="129"/>
        <v>0</v>
      </c>
      <c r="BR29" s="251">
        <f t="shared" si="129"/>
        <v>0</v>
      </c>
    </row>
    <row r="31" spans="1:70" ht="27.5">
      <c r="J31" s="280" t="s">
        <v>372</v>
      </c>
      <c r="K31" s="280"/>
      <c r="L31" s="280"/>
      <c r="BC31" s="280" t="s">
        <v>373</v>
      </c>
      <c r="BD31" s="280"/>
      <c r="BE31" s="280"/>
    </row>
    <row r="32" spans="1:70">
      <c r="J32" s="281" t="s">
        <v>374</v>
      </c>
      <c r="K32" s="281"/>
      <c r="L32" s="281"/>
      <c r="BC32" s="281" t="s">
        <v>374</v>
      </c>
      <c r="BD32" s="281"/>
      <c r="BE32" s="281"/>
    </row>
  </sheetData>
  <mergeCells count="87">
    <mergeCell ref="G6:J6"/>
    <mergeCell ref="H7:H8"/>
    <mergeCell ref="I7:I8"/>
    <mergeCell ref="J7:J8"/>
    <mergeCell ref="AQ7:AQ8"/>
    <mergeCell ref="O6:V6"/>
    <mergeCell ref="W6:AH6"/>
    <mergeCell ref="L6:N6"/>
    <mergeCell ref="AI6:AM6"/>
    <mergeCell ref="L7:L8"/>
    <mergeCell ref="M7:M8"/>
    <mergeCell ref="N7:N8"/>
    <mergeCell ref="O7:O8"/>
    <mergeCell ref="AA7:AA8"/>
    <mergeCell ref="P7:P8"/>
    <mergeCell ref="Q7:Q8"/>
    <mergeCell ref="BA6:BJ6"/>
    <mergeCell ref="A6:A8"/>
    <mergeCell ref="C6:C8"/>
    <mergeCell ref="D6:D8"/>
    <mergeCell ref="E6:E8"/>
    <mergeCell ref="F6:F8"/>
    <mergeCell ref="G7:G8"/>
    <mergeCell ref="AN6:AQ6"/>
    <mergeCell ref="AR6:AZ6"/>
    <mergeCell ref="BB7:BD7"/>
    <mergeCell ref="BF7:BH7"/>
    <mergeCell ref="BE7:BE8"/>
    <mergeCell ref="BI7:BI8"/>
    <mergeCell ref="AN7:AN8"/>
    <mergeCell ref="AO7:AO8"/>
    <mergeCell ref="AP7:AP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M7:AM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AK7:AK8"/>
    <mergeCell ref="AL7:AL8"/>
    <mergeCell ref="BK7:BK8"/>
    <mergeCell ref="BL7:BL8"/>
    <mergeCell ref="BM7:BM8"/>
    <mergeCell ref="BN7:BN8"/>
    <mergeCell ref="AR7:AR8"/>
    <mergeCell ref="AS7:AS8"/>
    <mergeCell ref="AT7:AT8"/>
    <mergeCell ref="AU7:AU8"/>
    <mergeCell ref="AV7:AV8"/>
    <mergeCell ref="AW7:AW8"/>
    <mergeCell ref="BJ7:BJ8"/>
    <mergeCell ref="BA7:BA8"/>
    <mergeCell ref="AZ7:AZ8"/>
    <mergeCell ref="A22:E22"/>
    <mergeCell ref="B6:B8"/>
    <mergeCell ref="A4:BR4"/>
    <mergeCell ref="AI1:BR1"/>
    <mergeCell ref="AI2:BR2"/>
    <mergeCell ref="A1:AH1"/>
    <mergeCell ref="BO6:BO8"/>
    <mergeCell ref="BP6:BP8"/>
    <mergeCell ref="BQ6:BQ8"/>
    <mergeCell ref="BR6:BR8"/>
    <mergeCell ref="A10:E10"/>
    <mergeCell ref="A16:E16"/>
    <mergeCell ref="AX7:AX8"/>
    <mergeCell ref="AY7:AY8"/>
    <mergeCell ref="K6:K8"/>
    <mergeCell ref="BK6:BN6"/>
    <mergeCell ref="BC31:BE31"/>
    <mergeCell ref="BC32:BE32"/>
    <mergeCell ref="J32:L32"/>
    <mergeCell ref="J31:L31"/>
    <mergeCell ref="A29:E29"/>
  </mergeCells>
  <phoneticPr fontId="3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CA29"/>
  <sheetViews>
    <sheetView zoomScale="70" zoomScaleNormal="70" workbookViewId="0">
      <pane ySplit="1" topLeftCell="A2" activePane="bottomLeft" state="frozen"/>
      <selection activeCell="H20" sqref="H20"/>
      <selection pane="bottomLeft" activeCell="F21" sqref="F21"/>
    </sheetView>
  </sheetViews>
  <sheetFormatPr defaultColWidth="9.1796875" defaultRowHeight="14"/>
  <cols>
    <col min="1" max="1" width="23.453125" style="87" customWidth="1"/>
    <col min="2" max="2" width="9.1796875" style="87" customWidth="1"/>
    <col min="3" max="3" width="22.26953125" style="87" bestFit="1" customWidth="1"/>
    <col min="4" max="4" width="31.26953125" style="87" bestFit="1" customWidth="1"/>
    <col min="5" max="8" width="11.7265625" style="87" customWidth="1"/>
    <col min="9" max="9" width="17.26953125" style="87" bestFit="1" customWidth="1"/>
    <col min="10" max="15" width="11.7265625" style="87" customWidth="1"/>
    <col min="16" max="21" width="12" style="87" customWidth="1"/>
    <col min="22" max="23" width="12.26953125" style="87" customWidth="1"/>
    <col min="24" max="24" width="13" style="200" customWidth="1"/>
    <col min="25" max="25" width="12.26953125" style="87" customWidth="1"/>
    <col min="26" max="27" width="16" style="87" bestFit="1" customWidth="1"/>
    <col min="28" max="28" width="12.453125" style="87" customWidth="1"/>
    <col min="29" max="35" width="15.453125" style="87" customWidth="1"/>
    <col min="36" max="37" width="12.26953125" style="87" customWidth="1"/>
    <col min="38" max="38" width="13.81640625" style="87" customWidth="1"/>
    <col min="39" max="39" width="12.453125" style="87" customWidth="1"/>
    <col min="40" max="40" width="13" style="87" customWidth="1"/>
    <col min="41" max="41" width="14.26953125" style="87" customWidth="1"/>
    <col min="42" max="42" width="17" style="87" bestFit="1" customWidth="1"/>
    <col min="43" max="43" width="14.26953125" style="87" customWidth="1"/>
    <col min="44" max="44" width="15.453125" style="87" customWidth="1"/>
    <col min="45" max="45" width="17.1796875" style="87" bestFit="1" customWidth="1"/>
    <col min="46" max="46" width="12.54296875" style="87" customWidth="1"/>
    <col min="47" max="47" width="15.26953125" style="87" customWidth="1"/>
    <col min="48" max="48" width="37.7265625" style="201" bestFit="1" customWidth="1"/>
    <col min="49" max="49" width="17.1796875" style="88" customWidth="1"/>
    <col min="50" max="79" width="10.453125" style="87" customWidth="1"/>
    <col min="80" max="16384" width="9.1796875" style="87"/>
  </cols>
  <sheetData>
    <row r="1" spans="1:79" s="197" customFormat="1" ht="42">
      <c r="A1" s="236" t="s">
        <v>112</v>
      </c>
      <c r="B1" s="235" t="s">
        <v>6</v>
      </c>
      <c r="C1" s="237" t="s">
        <v>7</v>
      </c>
      <c r="D1" s="237" t="s">
        <v>52</v>
      </c>
      <c r="E1" s="237" t="s">
        <v>33</v>
      </c>
      <c r="F1" s="237" t="s">
        <v>32</v>
      </c>
      <c r="G1" s="237" t="s">
        <v>34</v>
      </c>
      <c r="H1" s="237" t="s">
        <v>35</v>
      </c>
      <c r="I1" s="238" t="s">
        <v>8</v>
      </c>
      <c r="J1" s="238" t="s">
        <v>56</v>
      </c>
      <c r="K1" s="239" t="s">
        <v>143</v>
      </c>
      <c r="L1" s="239" t="s">
        <v>144</v>
      </c>
      <c r="M1" s="238" t="s">
        <v>19</v>
      </c>
      <c r="N1" s="238" t="s">
        <v>20</v>
      </c>
      <c r="O1" s="238" t="s">
        <v>21</v>
      </c>
      <c r="P1" s="238" t="s">
        <v>236</v>
      </c>
      <c r="Q1" s="238" t="s">
        <v>237</v>
      </c>
      <c r="R1" s="238" t="s">
        <v>245</v>
      </c>
      <c r="S1" s="238" t="s">
        <v>233</v>
      </c>
      <c r="T1" s="238" t="s">
        <v>234</v>
      </c>
      <c r="U1" s="238" t="s">
        <v>235</v>
      </c>
      <c r="V1" s="239" t="s">
        <v>9</v>
      </c>
      <c r="W1" s="239" t="s">
        <v>243</v>
      </c>
      <c r="X1" s="238" t="s">
        <v>84</v>
      </c>
      <c r="Y1" s="238" t="s">
        <v>25</v>
      </c>
      <c r="Z1" s="239" t="s">
        <v>87</v>
      </c>
      <c r="AA1" s="238" t="s">
        <v>80</v>
      </c>
      <c r="AB1" s="239" t="s">
        <v>30</v>
      </c>
      <c r="AC1" s="238" t="s">
        <v>16</v>
      </c>
      <c r="AD1" s="238" t="s">
        <v>39</v>
      </c>
      <c r="AE1" s="238" t="s">
        <v>40</v>
      </c>
      <c r="AF1" s="238" t="s">
        <v>83</v>
      </c>
      <c r="AG1" s="238" t="s">
        <v>258</v>
      </c>
      <c r="AH1" s="238" t="s">
        <v>259</v>
      </c>
      <c r="AI1" s="238" t="s">
        <v>260</v>
      </c>
      <c r="AJ1" s="239" t="s">
        <v>148</v>
      </c>
      <c r="AK1" s="239" t="s">
        <v>149</v>
      </c>
      <c r="AL1" s="238" t="s">
        <v>1</v>
      </c>
      <c r="AM1" s="238" t="s">
        <v>3</v>
      </c>
      <c r="AN1" s="238" t="s">
        <v>5</v>
      </c>
      <c r="AO1" s="239" t="s">
        <v>55</v>
      </c>
      <c r="AP1" s="240" t="s">
        <v>315</v>
      </c>
      <c r="AQ1" s="239" t="s">
        <v>90</v>
      </c>
      <c r="AR1" s="240" t="s">
        <v>54</v>
      </c>
      <c r="AS1" s="239" t="s">
        <v>59</v>
      </c>
      <c r="AT1" s="239" t="s">
        <v>58</v>
      </c>
      <c r="AU1" s="239" t="s">
        <v>57</v>
      </c>
      <c r="AV1" s="239" t="s">
        <v>53</v>
      </c>
      <c r="AW1" s="241" t="s">
        <v>107</v>
      </c>
      <c r="AX1" s="242">
        <v>1</v>
      </c>
      <c r="AY1" s="242">
        <v>2</v>
      </c>
      <c r="AZ1" s="242">
        <v>3</v>
      </c>
      <c r="BA1" s="242">
        <v>4</v>
      </c>
      <c r="BB1" s="242">
        <v>5</v>
      </c>
      <c r="BC1" s="242">
        <v>6</v>
      </c>
      <c r="BD1" s="242">
        <v>7</v>
      </c>
      <c r="BE1" s="242">
        <v>8</v>
      </c>
      <c r="BF1" s="242">
        <v>9</v>
      </c>
      <c r="BG1" s="242">
        <v>10</v>
      </c>
      <c r="BH1" s="242">
        <v>11</v>
      </c>
      <c r="BI1" s="242">
        <v>12</v>
      </c>
      <c r="BJ1" s="242">
        <v>13</v>
      </c>
      <c r="BK1" s="242">
        <v>14</v>
      </c>
      <c r="BL1" s="242">
        <v>15</v>
      </c>
      <c r="BM1" s="242">
        <v>16</v>
      </c>
      <c r="BN1" s="242">
        <v>17</v>
      </c>
      <c r="BO1" s="242">
        <v>18</v>
      </c>
      <c r="BP1" s="242">
        <v>19</v>
      </c>
      <c r="BQ1" s="242">
        <v>20</v>
      </c>
      <c r="BR1" s="242">
        <v>21</v>
      </c>
      <c r="BS1" s="242">
        <v>22</v>
      </c>
      <c r="BT1" s="242">
        <v>23</v>
      </c>
      <c r="BU1" s="242">
        <v>24</v>
      </c>
      <c r="BV1" s="242">
        <v>25</v>
      </c>
      <c r="BW1" s="242">
        <v>26</v>
      </c>
      <c r="BX1" s="242">
        <v>27</v>
      </c>
      <c r="BY1" s="242">
        <v>28</v>
      </c>
      <c r="BZ1" s="242">
        <v>29</v>
      </c>
      <c r="CA1" s="242">
        <v>30</v>
      </c>
    </row>
    <row r="2" spans="1:79">
      <c r="A2" s="189" t="str">
        <f>INDEX('II.Bảng lương'!$A:$A,MATCH('III.Data Phiếu lương'!B2,'II.Bảng lương'!B:B,0),1)</f>
        <v>00. Ban Giám đốc</v>
      </c>
      <c r="B2" s="190" t="s">
        <v>116</v>
      </c>
      <c r="C2" s="188" t="str">
        <f>INDEX('II.Bảng lương'!$C:$C,MATCH('III.Data Phiếu lương'!B2,'II.Bảng lương'!B:B,0),1)</f>
        <v>Nguyễn Thu Thủy</v>
      </c>
      <c r="D2" s="188" t="str">
        <f>INDEX('II.Bảng lương'!$D:$D,MATCH('III.Data Phiếu lương'!B2,'II.Bảng lương'!B:B,0),1)</f>
        <v>Thành viên Ban Giám đốc</v>
      </c>
      <c r="E2" s="188">
        <f>SUMIFS('II.Bảng lương'!I:I,'II.Bảng lương'!B:B,'III.Data Phiếu lương'!B2)</f>
        <v>27</v>
      </c>
      <c r="F2" s="191">
        <f>SUMIFS('II.Bảng lương'!E:E,'II.Bảng lương'!B:B,'III.Data Phiếu lương'!B2)</f>
        <v>22</v>
      </c>
      <c r="G2" s="191">
        <f>SUMIFS('II.Bảng lương'!F:F,'II.Bảng lương'!B:B,'III.Data Phiếu lương'!B2)</f>
        <v>0</v>
      </c>
      <c r="H2" s="191">
        <f>SUMIFS('II.Bảng lương'!G:G,'II.Bảng lương'!B:B,'III.Data Phiếu lương'!B2)</f>
        <v>12</v>
      </c>
      <c r="I2" s="191">
        <f>SUMIFS('II.Bảng lương'!J:J,'II.Bảng lương'!B:B,'III.Data Phiếu lương'!B2)</f>
        <v>22222222.222222224</v>
      </c>
      <c r="J2" s="191">
        <f>SUMIFS('II.Bảng lương'!K:K,'II.Bảng lương'!B:B,'III.Data Phiếu lương'!B2)</f>
        <v>324235</v>
      </c>
      <c r="K2" s="192">
        <f ca="1">SUMIFS('II.Bảng lương'!T:T,'II.Bảng lương'!B:B,'III.Data Phiếu lương'!B2)</f>
        <v>6003333</v>
      </c>
      <c r="L2" s="192">
        <f ca="1">SUMIFS('II.Bảng lương'!U:U,'II.Bảng lương'!B:B,'III.Data Phiếu lương'!B2)</f>
        <v>0</v>
      </c>
      <c r="M2" s="191">
        <f>SUMIFS('II.Bảng lương'!V:V,'II.Bảng lương'!B:B,'III.Data Phiếu lương'!B2)
+SUMIFS('II.Bảng lương'!W:W,'II.Bảng lương'!B:B,'III.Data Phiếu lương'!B2)</f>
        <v>162962.96296296295</v>
      </c>
      <c r="N2" s="191">
        <f>SUMIFS('II.Bảng lương'!X:X,'II.Bảng lương'!B:B,'III.Data Phiếu lương'!B2)</f>
        <v>162962.96296296295</v>
      </c>
      <c r="O2" s="191">
        <f>SUMIFS('II.Bảng lương'!Y:Y,'II.Bảng lương'!B:B,'III.Data Phiếu lương'!B2)</f>
        <v>244444.44444444444</v>
      </c>
      <c r="P2" s="191">
        <f>SUMIFS('II.Bảng lương'!Z:Z,'II.Bảng lương'!B:B,'III.Data Phiếu lương'!B2)</f>
        <v>325925.9259259259</v>
      </c>
      <c r="Q2" s="191">
        <f>SUMIFS('II.Bảng lương'!AA:AA,'II.Bảng lương'!$B:$B,'III.Data Phiếu lương'!$B2)</f>
        <v>407407.40740740742</v>
      </c>
      <c r="R2" s="191">
        <f>SUMIFS('II.Bảng lương'!AB:AB,'II.Bảng lương'!$B:$B,'III.Data Phiếu lương'!$B2)</f>
        <v>600000</v>
      </c>
      <c r="S2" s="191">
        <f>SUMIFS('II.Bảng lương'!AC:AC,'II.Bảng lương'!$B:$B,'III.Data Phiếu lương'!$B2)</f>
        <v>570370.37037037034</v>
      </c>
      <c r="T2" s="191">
        <f>SUMIFS('II.Bảng lương'!AD:AD,'II.Bảng lương'!$B:$B,'III.Data Phiếu lương'!$B2)</f>
        <v>651851.8518518518</v>
      </c>
      <c r="U2" s="191">
        <f>SUMIFS('II.Bảng lương'!AE:AE,'II.Bảng lương'!$B:$B,'III.Data Phiếu lương'!$B2)</f>
        <v>733333.33333333337</v>
      </c>
      <c r="V2" s="192">
        <f ca="1">SUMIFS('II.Bảng lương'!AF:AF,'II.Bảng lương'!$B:$B,'III.Data Phiếu lương'!$B2)</f>
        <v>3614814.8148148148</v>
      </c>
      <c r="W2" s="192">
        <f ca="1">SUMIFS('II.Bảng lương'!AG:AG,'II.Bảng lương'!$B:$B,'III.Data Phiếu lương'!$B2)</f>
        <v>244444.44444444444</v>
      </c>
      <c r="X2" s="193">
        <f>SUMIFS('II.Bảng lương'!L:L,'II.Bảng lương'!$B:$B,'III.Data Phiếu lương'!$B2)</f>
        <v>500000</v>
      </c>
      <c r="Y2" s="191">
        <f>SUMIFS('II.Bảng lương'!M:M,'II.Bảng lương'!$B:$B,'III.Data Phiếu lương'!$B2)</f>
        <v>144515</v>
      </c>
      <c r="Z2" s="192">
        <f t="shared" ref="Z2" si="0">SUM(X2:Y2)</f>
        <v>644515</v>
      </c>
      <c r="AA2" s="191">
        <f>SUMIFS('II.Bảng lương'!AL:AL,'II.Bảng lương'!$B:$B,'III.Data Phiếu lương'!$B2)</f>
        <v>0</v>
      </c>
      <c r="AB2" s="191">
        <f>SUMIFS('II.Bảng lương'!AP:AP,'II.Bảng lương'!$B:$B,'III.Data Phiếu lương'!$B2)</f>
        <v>4240880</v>
      </c>
      <c r="AC2" s="191">
        <f>SUMIFS('II.Bảng lương'!AQ:AQ,'II.Bảng lương'!$B:$B,'III.Data Phiếu lương'!$B2)</f>
        <v>0</v>
      </c>
      <c r="AD2" s="191">
        <f>SUMIFS('II.Bảng lương'!AR:AR,'II.Bảng lương'!$B:$B,'III.Data Phiếu lương'!$B2)</f>
        <v>44</v>
      </c>
      <c r="AE2" s="191">
        <f>SUMIFS('II.Bảng lương'!AS:AS,'II.Bảng lương'!$B:$B,'III.Data Phiếu lương'!$B2)</f>
        <v>2</v>
      </c>
      <c r="AF2" s="191">
        <f>SUMIFS('II.Bảng lương'!AT:AT,'II.Bảng lương'!$B:$B,'III.Data Phiếu lương'!$B2)</f>
        <v>45</v>
      </c>
      <c r="AG2" s="191">
        <f>SUMIFS('II.Bảng lương'!AU:AU,'II.Bảng lương'!$B:$B,'III.Data Phiếu lương'!$B2)</f>
        <v>0</v>
      </c>
      <c r="AH2" s="191">
        <f>SUMIFS('II.Bảng lương'!AV:AV,'II.Bảng lương'!$B:$B,'III.Data Phiếu lương'!$B2)</f>
        <v>44444</v>
      </c>
      <c r="AI2" s="191">
        <f>SUMIFS('II.Bảng lương'!AW:AW,'II.Bảng lương'!$B:$B,'III.Data Phiếu lương'!$B2)</f>
        <v>0</v>
      </c>
      <c r="AJ2" s="192">
        <f ca="1">SUMIFS('II.Bảng lương'!AX:AX,'II.Bảng lương'!$B:$B,'III.Data Phiếu lương'!$B2)</f>
        <v>44535</v>
      </c>
      <c r="AK2" s="192">
        <f ca="1">SUMIFS('II.Bảng lương'!AY:AY,'II.Bảng lương'!$B:$B,'III.Data Phiếu lương'!$B2)</f>
        <v>0</v>
      </c>
      <c r="AL2" s="191">
        <f>SUMIFS('II.Bảng lương'!BD:BD,'II.Bảng lương'!$B:$B,'III.Data Phiếu lương'!$B2)</f>
        <v>2000000</v>
      </c>
      <c r="AM2" s="191">
        <f>SUMIFS('II.Bảng lương'!BE:BE,'II.Bảng lương'!$B:$B,'III.Data Phiếu lương'!$B2)</f>
        <v>375000</v>
      </c>
      <c r="AN2" s="191">
        <f>SUMIFS('II.Bảng lương'!BF:BF,'II.Bảng lương'!$B:$B,'III.Data Phiếu lương'!$B2)</f>
        <v>250000</v>
      </c>
      <c r="AO2" s="192">
        <f t="shared" ref="AO2" si="1">SUM(AL2:AN2)</f>
        <v>2625000</v>
      </c>
      <c r="AP2" s="192">
        <f ca="1">I2+J2+K2+L2+V2+W2+Z2+AA2+AB2</f>
        <v>37294444.481481478</v>
      </c>
      <c r="AQ2" s="192" t="e">
        <f ca="1">SUMIFS('II.Bảng lương'!BM:BM,'II.Bảng lương'!$B:$B,'III.Data Phiếu lương'!$B2)</f>
        <v>#NAME?</v>
      </c>
      <c r="AR2" s="192" t="e">
        <f ca="1">AJ2+AK2+AO2+AQ2</f>
        <v>#NAME?</v>
      </c>
      <c r="AS2" s="191" t="e">
        <f ca="1">AP2-AR2</f>
        <v>#NAME?</v>
      </c>
      <c r="AT2" s="191">
        <f>SUMIF('II.Bảng lương'!B:B,'III.Data Phiếu lương'!B2,'II.Bảng lương'!BP:BP)</f>
        <v>0</v>
      </c>
      <c r="AU2" s="191" t="e">
        <f ca="1">IF(AS2-AT2&lt;0,0,AS2-AT2)</f>
        <v>#NAME?</v>
      </c>
      <c r="AV2" s="194">
        <f>INDEX('I.Dữ liệu Tính lương'!L:L,MATCH('II.Bảng lương'!B8,'I.Dữ liệu Tính lương'!B:B,0),1)</f>
        <v>0</v>
      </c>
      <c r="AW2" s="196">
        <f>INDEX('I.Dữ liệu Tính lương'!$G:$G,MATCH('III.Data Phiếu lương'!B2,'I.Dữ liệu Tính lương'!B:B,0),1)</f>
        <v>0</v>
      </c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</row>
    <row r="3" spans="1:79">
      <c r="A3" s="189" t="e">
        <f>INDEX('II.Bảng lương'!$A:$A,MATCH('III.Data Phiếu lương'!B3,'II.Bảng lương'!B:B,0),1)</f>
        <v>#N/A</v>
      </c>
      <c r="B3" s="190" t="s">
        <v>118</v>
      </c>
      <c r="C3" s="188" t="e">
        <f>INDEX('II.Bảng lương'!$C:$C,MATCH('III.Data Phiếu lương'!B3,'II.Bảng lương'!B:B,0),1)</f>
        <v>#N/A</v>
      </c>
      <c r="D3" s="188" t="e">
        <f>INDEX('II.Bảng lương'!$D:$D,MATCH('III.Data Phiếu lương'!B3,'II.Bảng lương'!B:B,0),1)</f>
        <v>#N/A</v>
      </c>
      <c r="E3" s="188">
        <f>SUMIFS('II.Bảng lương'!I:I,'II.Bảng lương'!B:B,'III.Data Phiếu lương'!B3)</f>
        <v>0</v>
      </c>
      <c r="F3" s="191">
        <f>SUMIFS('II.Bảng lương'!E:E,'II.Bảng lương'!B:B,'III.Data Phiếu lương'!B3)</f>
        <v>0</v>
      </c>
      <c r="G3" s="191">
        <f>SUMIFS('II.Bảng lương'!F:F,'II.Bảng lương'!B:B,'III.Data Phiếu lương'!B3)</f>
        <v>0</v>
      </c>
      <c r="H3" s="191">
        <f>SUMIFS('II.Bảng lương'!G:G,'II.Bảng lương'!B:B,'III.Data Phiếu lương'!B3)</f>
        <v>0</v>
      </c>
      <c r="I3" s="191">
        <f>SUMIFS('II.Bảng lương'!J:J,'II.Bảng lương'!B:B,'III.Data Phiếu lương'!B3)</f>
        <v>0</v>
      </c>
      <c r="J3" s="191">
        <f>SUMIFS('II.Bảng lương'!K:K,'II.Bảng lương'!B:B,'III.Data Phiếu lương'!B3)</f>
        <v>0</v>
      </c>
      <c r="K3" s="192">
        <f>SUMIFS('II.Bảng lương'!T:T,'II.Bảng lương'!B:B,'III.Data Phiếu lương'!B3)</f>
        <v>0</v>
      </c>
      <c r="L3" s="192">
        <f>SUMIFS('II.Bảng lương'!U:U,'II.Bảng lương'!B:B,'III.Data Phiếu lương'!B3)</f>
        <v>0</v>
      </c>
      <c r="M3" s="191">
        <f>SUMIFS('II.Bảng lương'!V:V,'II.Bảng lương'!B:B,'III.Data Phiếu lương'!B3)
+SUMIFS('II.Bảng lương'!W:W,'II.Bảng lương'!B:B,'III.Data Phiếu lương'!B3)</f>
        <v>0</v>
      </c>
      <c r="N3" s="191">
        <f>SUMIFS('II.Bảng lương'!X:X,'II.Bảng lương'!B:B,'III.Data Phiếu lương'!B3)</f>
        <v>0</v>
      </c>
      <c r="O3" s="191">
        <f>SUMIFS('II.Bảng lương'!Y:Y,'II.Bảng lương'!B:B,'III.Data Phiếu lương'!B3)</f>
        <v>0</v>
      </c>
      <c r="P3" s="191">
        <f>SUMIFS('II.Bảng lương'!Z:Z,'II.Bảng lương'!B:B,'III.Data Phiếu lương'!B3)</f>
        <v>0</v>
      </c>
      <c r="Q3" s="191">
        <f>SUMIFS('II.Bảng lương'!AA:AA,'II.Bảng lương'!$B:$B,'III.Data Phiếu lương'!$B3)</f>
        <v>0</v>
      </c>
      <c r="R3" s="191">
        <f>SUMIFS('II.Bảng lương'!AB:AB,'II.Bảng lương'!$B:$B,'III.Data Phiếu lương'!$B3)</f>
        <v>0</v>
      </c>
      <c r="S3" s="191">
        <f>SUMIFS('II.Bảng lương'!AC:AC,'II.Bảng lương'!$B:$B,'III.Data Phiếu lương'!$B3)</f>
        <v>0</v>
      </c>
      <c r="T3" s="191">
        <f>SUMIFS('II.Bảng lương'!AD:AD,'II.Bảng lương'!$B:$B,'III.Data Phiếu lương'!$B3)</f>
        <v>0</v>
      </c>
      <c r="U3" s="191">
        <f>SUMIFS('II.Bảng lương'!AE:AE,'II.Bảng lương'!$B:$B,'III.Data Phiếu lương'!$B3)</f>
        <v>0</v>
      </c>
      <c r="V3" s="192">
        <f>SUMIFS('II.Bảng lương'!AF:AF,'II.Bảng lương'!$B:$B,'III.Data Phiếu lương'!$B3)</f>
        <v>0</v>
      </c>
      <c r="W3" s="192">
        <f>SUMIFS('II.Bảng lương'!AG:AG,'II.Bảng lương'!$B:$B,'III.Data Phiếu lương'!$B3)</f>
        <v>0</v>
      </c>
      <c r="X3" s="193">
        <f>SUMIFS('II.Bảng lương'!L:L,'II.Bảng lương'!$B:$B,'III.Data Phiếu lương'!$B3)</f>
        <v>0</v>
      </c>
      <c r="Y3" s="191">
        <f>SUMIFS('II.Bảng lương'!M:M,'II.Bảng lương'!$B:$B,'III.Data Phiếu lương'!$B3)</f>
        <v>0</v>
      </c>
      <c r="Z3" s="192">
        <f t="shared" ref="Z3:Z23" si="2">SUM(X3:Y3)</f>
        <v>0</v>
      </c>
      <c r="AA3" s="191">
        <f>SUMIFS('II.Bảng lương'!AL:AL,'II.Bảng lương'!$B:$B,'III.Data Phiếu lương'!$B3)</f>
        <v>0</v>
      </c>
      <c r="AB3" s="191">
        <f>SUMIFS('II.Bảng lương'!AP:AP,'II.Bảng lương'!$B:$B,'III.Data Phiếu lương'!$B3)</f>
        <v>0</v>
      </c>
      <c r="AC3" s="191">
        <f>SUMIFS('II.Bảng lương'!AQ:AQ,'II.Bảng lương'!$B:$B,'III.Data Phiếu lương'!$B3)</f>
        <v>0</v>
      </c>
      <c r="AD3" s="191">
        <f>SUMIFS('II.Bảng lương'!AR:AR,'II.Bảng lương'!$B:$B,'III.Data Phiếu lương'!$B3)</f>
        <v>0</v>
      </c>
      <c r="AE3" s="191">
        <f>SUMIFS('II.Bảng lương'!AS:AS,'II.Bảng lương'!$B:$B,'III.Data Phiếu lương'!$B3)</f>
        <v>0</v>
      </c>
      <c r="AF3" s="191">
        <f>SUMIFS('II.Bảng lương'!AT:AT,'II.Bảng lương'!$B:$B,'III.Data Phiếu lương'!$B3)</f>
        <v>0</v>
      </c>
      <c r="AG3" s="191">
        <f>SUMIFS('II.Bảng lương'!AU:AU,'II.Bảng lương'!$B:$B,'III.Data Phiếu lương'!$B3)</f>
        <v>0</v>
      </c>
      <c r="AH3" s="191">
        <f>SUMIFS('II.Bảng lương'!AV:AV,'II.Bảng lương'!$B:$B,'III.Data Phiếu lương'!$B3)</f>
        <v>0</v>
      </c>
      <c r="AI3" s="191">
        <f>SUMIFS('II.Bảng lương'!AW:AW,'II.Bảng lương'!$B:$B,'III.Data Phiếu lương'!$B3)</f>
        <v>0</v>
      </c>
      <c r="AJ3" s="192">
        <f>SUMIFS('II.Bảng lương'!AX:AX,'II.Bảng lương'!$B:$B,'III.Data Phiếu lương'!$B3)</f>
        <v>0</v>
      </c>
      <c r="AK3" s="192">
        <f>SUMIFS('II.Bảng lương'!AY:AY,'II.Bảng lương'!$B:$B,'III.Data Phiếu lương'!$B3)</f>
        <v>0</v>
      </c>
      <c r="AL3" s="191">
        <f>SUMIFS('II.Bảng lương'!BD:BD,'II.Bảng lương'!$B:$B,'III.Data Phiếu lương'!$B3)</f>
        <v>0</v>
      </c>
      <c r="AM3" s="191">
        <f>SUMIFS('II.Bảng lương'!BE:BE,'II.Bảng lương'!$B:$B,'III.Data Phiếu lương'!$B3)</f>
        <v>0</v>
      </c>
      <c r="AN3" s="191">
        <f>SUMIFS('II.Bảng lương'!BF:BF,'II.Bảng lương'!$B:$B,'III.Data Phiếu lương'!$B3)</f>
        <v>0</v>
      </c>
      <c r="AO3" s="192">
        <f t="shared" ref="AO3:AO23" si="3">SUM(AL3:AN3)</f>
        <v>0</v>
      </c>
      <c r="AP3" s="192">
        <f t="shared" ref="AP3:AP23" si="4">I3+J3+K3+L3+V3+W3+Z3+AA3+AB3</f>
        <v>0</v>
      </c>
      <c r="AQ3" s="192">
        <f>SUMIFS('II.Bảng lương'!BM:BM,'II.Bảng lương'!$B:$B,'III.Data Phiếu lương'!$B3)</f>
        <v>0</v>
      </c>
      <c r="AR3" s="192">
        <f t="shared" ref="AR3:AR23" si="5">AJ3+AK3+AO3+AQ3</f>
        <v>0</v>
      </c>
      <c r="AS3" s="191">
        <f t="shared" ref="AS3:AS23" si="6">AP3-AR3</f>
        <v>0</v>
      </c>
      <c r="AT3" s="191">
        <f>SUMIF('II.Bảng lương'!B:B,'III.Data Phiếu lương'!B3,'II.Bảng lương'!BP:BP)</f>
        <v>0</v>
      </c>
      <c r="AU3" s="191">
        <f t="shared" ref="AU3:AU23" si="7">IF(AS3-AT3&lt;0,0,AS3-AT3)</f>
        <v>0</v>
      </c>
      <c r="AV3" s="194" t="e">
        <f>INDEX('I.Dữ liệu Tính lương'!L:L,MATCH('II.Bảng lương'!B9,'I.Dữ liệu Tính lương'!B:B,0),1)</f>
        <v>#N/A</v>
      </c>
      <c r="AW3" s="196" t="e">
        <f>INDEX('I.Dữ liệu Tính lương'!$G:$G,MATCH('III.Data Phiếu lương'!B3,'I.Dữ liệu Tính lương'!B:B,0),1)</f>
        <v>#N/A</v>
      </c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</row>
    <row r="4" spans="1:79">
      <c r="A4" s="189" t="e">
        <f>INDEX('II.Bảng lương'!$A:$A,MATCH('III.Data Phiếu lương'!B4,'II.Bảng lương'!B:B,0),1)</f>
        <v>#N/A</v>
      </c>
      <c r="B4" s="190" t="s">
        <v>119</v>
      </c>
      <c r="C4" s="188" t="e">
        <f>INDEX('II.Bảng lương'!$C:$C,MATCH('III.Data Phiếu lương'!B4,'II.Bảng lương'!B:B,0),1)</f>
        <v>#N/A</v>
      </c>
      <c r="D4" s="188" t="e">
        <f>INDEX('II.Bảng lương'!$D:$D,MATCH('III.Data Phiếu lương'!B4,'II.Bảng lương'!B:B,0),1)</f>
        <v>#N/A</v>
      </c>
      <c r="E4" s="188">
        <f>SUMIFS('II.Bảng lương'!I:I,'II.Bảng lương'!B:B,'III.Data Phiếu lương'!B4)</f>
        <v>0</v>
      </c>
      <c r="F4" s="191">
        <f>SUMIFS('II.Bảng lương'!E:E,'II.Bảng lương'!B:B,'III.Data Phiếu lương'!B4)</f>
        <v>0</v>
      </c>
      <c r="G4" s="191">
        <f>SUMIFS('II.Bảng lương'!F:F,'II.Bảng lương'!B:B,'III.Data Phiếu lương'!B4)</f>
        <v>0</v>
      </c>
      <c r="H4" s="191">
        <f>SUMIFS('II.Bảng lương'!G:G,'II.Bảng lương'!B:B,'III.Data Phiếu lương'!B4)</f>
        <v>0</v>
      </c>
      <c r="I4" s="191">
        <f>SUMIFS('II.Bảng lương'!J:J,'II.Bảng lương'!B:B,'III.Data Phiếu lương'!B4)</f>
        <v>0</v>
      </c>
      <c r="J4" s="191">
        <f>SUMIFS('II.Bảng lương'!K:K,'II.Bảng lương'!B:B,'III.Data Phiếu lương'!B4)</f>
        <v>0</v>
      </c>
      <c r="K4" s="192">
        <f>SUMIFS('II.Bảng lương'!T:T,'II.Bảng lương'!B:B,'III.Data Phiếu lương'!B4)</f>
        <v>0</v>
      </c>
      <c r="L4" s="192">
        <f>SUMIFS('II.Bảng lương'!U:U,'II.Bảng lương'!B:B,'III.Data Phiếu lương'!B4)</f>
        <v>0</v>
      </c>
      <c r="M4" s="191">
        <f>SUMIFS('II.Bảng lương'!V:V,'II.Bảng lương'!B:B,'III.Data Phiếu lương'!B4)
+SUMIFS('II.Bảng lương'!W:W,'II.Bảng lương'!B:B,'III.Data Phiếu lương'!B4)</f>
        <v>0</v>
      </c>
      <c r="N4" s="191">
        <f>SUMIFS('II.Bảng lương'!X:X,'II.Bảng lương'!B:B,'III.Data Phiếu lương'!B4)</f>
        <v>0</v>
      </c>
      <c r="O4" s="191">
        <f>SUMIFS('II.Bảng lương'!Y:Y,'II.Bảng lương'!B:B,'III.Data Phiếu lương'!B4)</f>
        <v>0</v>
      </c>
      <c r="P4" s="191">
        <f>SUMIFS('II.Bảng lương'!Z:Z,'II.Bảng lương'!B:B,'III.Data Phiếu lương'!B4)</f>
        <v>0</v>
      </c>
      <c r="Q4" s="191">
        <f>SUMIFS('II.Bảng lương'!AA:AA,'II.Bảng lương'!$B:$B,'III.Data Phiếu lương'!$B4)</f>
        <v>0</v>
      </c>
      <c r="R4" s="191">
        <f>SUMIFS('II.Bảng lương'!AB:AB,'II.Bảng lương'!$B:$B,'III.Data Phiếu lương'!$B4)</f>
        <v>0</v>
      </c>
      <c r="S4" s="191">
        <f>SUMIFS('II.Bảng lương'!AC:AC,'II.Bảng lương'!$B:$B,'III.Data Phiếu lương'!$B4)</f>
        <v>0</v>
      </c>
      <c r="T4" s="191">
        <f>SUMIFS('II.Bảng lương'!AD:AD,'II.Bảng lương'!$B:$B,'III.Data Phiếu lương'!$B4)</f>
        <v>0</v>
      </c>
      <c r="U4" s="191">
        <f>SUMIFS('II.Bảng lương'!AE:AE,'II.Bảng lương'!$B:$B,'III.Data Phiếu lương'!$B4)</f>
        <v>0</v>
      </c>
      <c r="V4" s="192">
        <f>SUMIFS('II.Bảng lương'!AF:AF,'II.Bảng lương'!$B:$B,'III.Data Phiếu lương'!$B4)</f>
        <v>0</v>
      </c>
      <c r="W4" s="192">
        <f>SUMIFS('II.Bảng lương'!AG:AG,'II.Bảng lương'!$B:$B,'III.Data Phiếu lương'!$B4)</f>
        <v>0</v>
      </c>
      <c r="X4" s="193">
        <f>SUMIFS('II.Bảng lương'!L:L,'II.Bảng lương'!$B:$B,'III.Data Phiếu lương'!$B4)</f>
        <v>0</v>
      </c>
      <c r="Y4" s="191">
        <f>SUMIFS('II.Bảng lương'!M:M,'II.Bảng lương'!$B:$B,'III.Data Phiếu lương'!$B4)</f>
        <v>0</v>
      </c>
      <c r="Z4" s="192">
        <f t="shared" si="2"/>
        <v>0</v>
      </c>
      <c r="AA4" s="191">
        <f>SUMIFS('II.Bảng lương'!AL:AL,'II.Bảng lương'!$B:$B,'III.Data Phiếu lương'!$B4)</f>
        <v>0</v>
      </c>
      <c r="AB4" s="191">
        <f>SUMIFS('II.Bảng lương'!AP:AP,'II.Bảng lương'!$B:$B,'III.Data Phiếu lương'!$B4)</f>
        <v>0</v>
      </c>
      <c r="AC4" s="191">
        <f>SUMIFS('II.Bảng lương'!AQ:AQ,'II.Bảng lương'!$B:$B,'III.Data Phiếu lương'!$B4)</f>
        <v>0</v>
      </c>
      <c r="AD4" s="191">
        <f>SUMIFS('II.Bảng lương'!AR:AR,'II.Bảng lương'!$B:$B,'III.Data Phiếu lương'!$B4)</f>
        <v>0</v>
      </c>
      <c r="AE4" s="191">
        <f>SUMIFS('II.Bảng lương'!AS:AS,'II.Bảng lương'!$B:$B,'III.Data Phiếu lương'!$B4)</f>
        <v>0</v>
      </c>
      <c r="AF4" s="191">
        <f>SUMIFS('II.Bảng lương'!AT:AT,'II.Bảng lương'!$B:$B,'III.Data Phiếu lương'!$B4)</f>
        <v>0</v>
      </c>
      <c r="AG4" s="191">
        <f>SUMIFS('II.Bảng lương'!AU:AU,'II.Bảng lương'!$B:$B,'III.Data Phiếu lương'!$B4)</f>
        <v>0</v>
      </c>
      <c r="AH4" s="191">
        <f>SUMIFS('II.Bảng lương'!AV:AV,'II.Bảng lương'!$B:$B,'III.Data Phiếu lương'!$B4)</f>
        <v>0</v>
      </c>
      <c r="AI4" s="191">
        <f>SUMIFS('II.Bảng lương'!AW:AW,'II.Bảng lương'!$B:$B,'III.Data Phiếu lương'!$B4)</f>
        <v>0</v>
      </c>
      <c r="AJ4" s="192">
        <f>SUMIFS('II.Bảng lương'!AX:AX,'II.Bảng lương'!$B:$B,'III.Data Phiếu lương'!$B4)</f>
        <v>0</v>
      </c>
      <c r="AK4" s="192">
        <f>SUMIFS('II.Bảng lương'!AY:AY,'II.Bảng lương'!$B:$B,'III.Data Phiếu lương'!$B4)</f>
        <v>0</v>
      </c>
      <c r="AL4" s="191">
        <f>SUMIFS('II.Bảng lương'!BD:BD,'II.Bảng lương'!$B:$B,'III.Data Phiếu lương'!$B4)</f>
        <v>0</v>
      </c>
      <c r="AM4" s="191">
        <f>SUMIFS('II.Bảng lương'!BE:BE,'II.Bảng lương'!$B:$B,'III.Data Phiếu lương'!$B4)</f>
        <v>0</v>
      </c>
      <c r="AN4" s="191">
        <f>SUMIFS('II.Bảng lương'!BF:BF,'II.Bảng lương'!$B:$B,'III.Data Phiếu lương'!$B4)</f>
        <v>0</v>
      </c>
      <c r="AO4" s="192">
        <f t="shared" si="3"/>
        <v>0</v>
      </c>
      <c r="AP4" s="192">
        <f t="shared" si="4"/>
        <v>0</v>
      </c>
      <c r="AQ4" s="192">
        <f>SUMIFS('II.Bảng lương'!BM:BM,'II.Bảng lương'!$B:$B,'III.Data Phiếu lương'!$B4)</f>
        <v>0</v>
      </c>
      <c r="AR4" s="192">
        <f t="shared" si="5"/>
        <v>0</v>
      </c>
      <c r="AS4" s="191">
        <f t="shared" si="6"/>
        <v>0</v>
      </c>
      <c r="AT4" s="191">
        <f>SUMIF('II.Bảng lương'!B:B,'III.Data Phiếu lương'!B4,'II.Bảng lương'!BP:BP)</f>
        <v>0</v>
      </c>
      <c r="AU4" s="191">
        <f t="shared" si="7"/>
        <v>0</v>
      </c>
      <c r="AV4" s="194" t="e">
        <f>INDEX('I.Dữ liệu Tính lương'!L:L,MATCH('II.Bảng lương'!B10,'I.Dữ liệu Tính lương'!B:B,0),1)</f>
        <v>#N/A</v>
      </c>
      <c r="AW4" s="196" t="e">
        <f>INDEX('I.Dữ liệu Tính lương'!$G:$G,MATCH('III.Data Phiếu lương'!B4,'I.Dữ liệu Tính lương'!B:B,0),1)</f>
        <v>#N/A</v>
      </c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</row>
    <row r="5" spans="1:79">
      <c r="A5" s="189" t="e">
        <f>INDEX('II.Bảng lương'!$A:$A,MATCH('III.Data Phiếu lương'!B5,'II.Bảng lương'!B:B,0),1)</f>
        <v>#N/A</v>
      </c>
      <c r="B5" s="190" t="s">
        <v>113</v>
      </c>
      <c r="C5" s="188" t="e">
        <f>INDEX('II.Bảng lương'!$C:$C,MATCH('III.Data Phiếu lương'!B5,'II.Bảng lương'!B:B,0),1)</f>
        <v>#N/A</v>
      </c>
      <c r="D5" s="188" t="e">
        <f>INDEX('II.Bảng lương'!$D:$D,MATCH('III.Data Phiếu lương'!B5,'II.Bảng lương'!B:B,0),1)</f>
        <v>#N/A</v>
      </c>
      <c r="E5" s="188">
        <f>SUMIFS('II.Bảng lương'!I:I,'II.Bảng lương'!B:B,'III.Data Phiếu lương'!B5)</f>
        <v>0</v>
      </c>
      <c r="F5" s="191">
        <f>SUMIFS('II.Bảng lương'!E:E,'II.Bảng lương'!B:B,'III.Data Phiếu lương'!B5)</f>
        <v>0</v>
      </c>
      <c r="G5" s="191">
        <f>SUMIFS('II.Bảng lương'!F:F,'II.Bảng lương'!B:B,'III.Data Phiếu lương'!B5)</f>
        <v>0</v>
      </c>
      <c r="H5" s="191">
        <f>SUMIFS('II.Bảng lương'!G:G,'II.Bảng lương'!B:B,'III.Data Phiếu lương'!B5)</f>
        <v>0</v>
      </c>
      <c r="I5" s="191">
        <f>SUMIFS('II.Bảng lương'!J:J,'II.Bảng lương'!B:B,'III.Data Phiếu lương'!B5)</f>
        <v>0</v>
      </c>
      <c r="J5" s="191">
        <f>SUMIFS('II.Bảng lương'!K:K,'II.Bảng lương'!B:B,'III.Data Phiếu lương'!B5)</f>
        <v>0</v>
      </c>
      <c r="K5" s="192">
        <f>SUMIFS('II.Bảng lương'!T:T,'II.Bảng lương'!B:B,'III.Data Phiếu lương'!B5)</f>
        <v>0</v>
      </c>
      <c r="L5" s="192">
        <f>SUMIFS('II.Bảng lương'!U:U,'II.Bảng lương'!B:B,'III.Data Phiếu lương'!B5)</f>
        <v>0</v>
      </c>
      <c r="M5" s="191">
        <f>SUMIFS('II.Bảng lương'!V:V,'II.Bảng lương'!B:B,'III.Data Phiếu lương'!B5)
+SUMIFS('II.Bảng lương'!W:W,'II.Bảng lương'!B:B,'III.Data Phiếu lương'!B5)</f>
        <v>0</v>
      </c>
      <c r="N5" s="191">
        <f>SUMIFS('II.Bảng lương'!X:X,'II.Bảng lương'!B:B,'III.Data Phiếu lương'!B5)</f>
        <v>0</v>
      </c>
      <c r="O5" s="191">
        <f>SUMIFS('II.Bảng lương'!Y:Y,'II.Bảng lương'!B:B,'III.Data Phiếu lương'!B5)</f>
        <v>0</v>
      </c>
      <c r="P5" s="191">
        <f>SUMIFS('II.Bảng lương'!Z:Z,'II.Bảng lương'!B:B,'III.Data Phiếu lương'!B5)</f>
        <v>0</v>
      </c>
      <c r="Q5" s="191">
        <f>SUMIFS('II.Bảng lương'!AA:AA,'II.Bảng lương'!$B:$B,'III.Data Phiếu lương'!$B5)</f>
        <v>0</v>
      </c>
      <c r="R5" s="191">
        <f>SUMIFS('II.Bảng lương'!AB:AB,'II.Bảng lương'!$B:$B,'III.Data Phiếu lương'!$B5)</f>
        <v>0</v>
      </c>
      <c r="S5" s="191">
        <f>SUMIFS('II.Bảng lương'!AC:AC,'II.Bảng lương'!$B:$B,'III.Data Phiếu lương'!$B5)</f>
        <v>0</v>
      </c>
      <c r="T5" s="191">
        <f>SUMIFS('II.Bảng lương'!AD:AD,'II.Bảng lương'!$B:$B,'III.Data Phiếu lương'!$B5)</f>
        <v>0</v>
      </c>
      <c r="U5" s="191">
        <f>SUMIFS('II.Bảng lương'!AE:AE,'II.Bảng lương'!$B:$B,'III.Data Phiếu lương'!$B5)</f>
        <v>0</v>
      </c>
      <c r="V5" s="192">
        <f>SUMIFS('II.Bảng lương'!AF:AF,'II.Bảng lương'!$B:$B,'III.Data Phiếu lương'!$B5)</f>
        <v>0</v>
      </c>
      <c r="W5" s="192">
        <f>SUMIFS('II.Bảng lương'!AG:AG,'II.Bảng lương'!$B:$B,'III.Data Phiếu lương'!$B5)</f>
        <v>0</v>
      </c>
      <c r="X5" s="193">
        <f>SUMIFS('II.Bảng lương'!L:L,'II.Bảng lương'!$B:$B,'III.Data Phiếu lương'!$B5)</f>
        <v>0</v>
      </c>
      <c r="Y5" s="191">
        <f>SUMIFS('II.Bảng lương'!M:M,'II.Bảng lương'!$B:$B,'III.Data Phiếu lương'!$B5)</f>
        <v>0</v>
      </c>
      <c r="Z5" s="192">
        <f t="shared" si="2"/>
        <v>0</v>
      </c>
      <c r="AA5" s="191">
        <f>SUMIFS('II.Bảng lương'!AL:AL,'II.Bảng lương'!$B:$B,'III.Data Phiếu lương'!$B5)</f>
        <v>0</v>
      </c>
      <c r="AB5" s="191">
        <f>SUMIFS('II.Bảng lương'!AP:AP,'II.Bảng lương'!$B:$B,'III.Data Phiếu lương'!$B5)</f>
        <v>0</v>
      </c>
      <c r="AC5" s="191">
        <f>SUMIFS('II.Bảng lương'!AQ:AQ,'II.Bảng lương'!$B:$B,'III.Data Phiếu lương'!$B5)</f>
        <v>0</v>
      </c>
      <c r="AD5" s="191">
        <f>SUMIFS('II.Bảng lương'!AR:AR,'II.Bảng lương'!$B:$B,'III.Data Phiếu lương'!$B5)</f>
        <v>0</v>
      </c>
      <c r="AE5" s="191">
        <f>SUMIFS('II.Bảng lương'!AS:AS,'II.Bảng lương'!$B:$B,'III.Data Phiếu lương'!$B5)</f>
        <v>0</v>
      </c>
      <c r="AF5" s="191">
        <f>SUMIFS('II.Bảng lương'!AT:AT,'II.Bảng lương'!$B:$B,'III.Data Phiếu lương'!$B5)</f>
        <v>0</v>
      </c>
      <c r="AG5" s="191">
        <f>SUMIFS('II.Bảng lương'!AU:AU,'II.Bảng lương'!$B:$B,'III.Data Phiếu lương'!$B5)</f>
        <v>0</v>
      </c>
      <c r="AH5" s="191">
        <f>SUMIFS('II.Bảng lương'!AV:AV,'II.Bảng lương'!$B:$B,'III.Data Phiếu lương'!$B5)</f>
        <v>0</v>
      </c>
      <c r="AI5" s="191">
        <f>SUMIFS('II.Bảng lương'!AW:AW,'II.Bảng lương'!$B:$B,'III.Data Phiếu lương'!$B5)</f>
        <v>0</v>
      </c>
      <c r="AJ5" s="192">
        <f>SUMIFS('II.Bảng lương'!AX:AX,'II.Bảng lương'!$B:$B,'III.Data Phiếu lương'!$B5)</f>
        <v>0</v>
      </c>
      <c r="AK5" s="192">
        <f>SUMIFS('II.Bảng lương'!AY:AY,'II.Bảng lương'!$B:$B,'III.Data Phiếu lương'!$B5)</f>
        <v>0</v>
      </c>
      <c r="AL5" s="191">
        <f>SUMIFS('II.Bảng lương'!BD:BD,'II.Bảng lương'!$B:$B,'III.Data Phiếu lương'!$B5)</f>
        <v>0</v>
      </c>
      <c r="AM5" s="191">
        <f>SUMIFS('II.Bảng lương'!BE:BE,'II.Bảng lương'!$B:$B,'III.Data Phiếu lương'!$B5)</f>
        <v>0</v>
      </c>
      <c r="AN5" s="191">
        <f>SUMIFS('II.Bảng lương'!BF:BF,'II.Bảng lương'!$B:$B,'III.Data Phiếu lương'!$B5)</f>
        <v>0</v>
      </c>
      <c r="AO5" s="192">
        <f t="shared" si="3"/>
        <v>0</v>
      </c>
      <c r="AP5" s="192">
        <f t="shared" si="4"/>
        <v>0</v>
      </c>
      <c r="AQ5" s="192">
        <f>SUMIFS('II.Bảng lương'!BM:BM,'II.Bảng lương'!$B:$B,'III.Data Phiếu lương'!$B5)</f>
        <v>0</v>
      </c>
      <c r="AR5" s="192">
        <f t="shared" si="5"/>
        <v>0</v>
      </c>
      <c r="AS5" s="191">
        <f t="shared" si="6"/>
        <v>0</v>
      </c>
      <c r="AT5" s="191">
        <f>SUMIF('II.Bảng lương'!B:B,'III.Data Phiếu lương'!B5,'II.Bảng lương'!BP:BP)</f>
        <v>0</v>
      </c>
      <c r="AU5" s="191">
        <f t="shared" si="7"/>
        <v>0</v>
      </c>
      <c r="AV5" s="194" t="e">
        <f>INDEX('I.Dữ liệu Tính lương'!L:L,MATCH('II.Bảng lương'!B11,'I.Dữ liệu Tính lương'!B:B,0),1)</f>
        <v>#N/A</v>
      </c>
      <c r="AW5" s="196" t="e">
        <f>INDEX('I.Dữ liệu Tính lương'!$G:$G,MATCH('III.Data Phiếu lương'!B5,'I.Dữ liệu Tính lương'!B:B,0),1)</f>
        <v>#N/A</v>
      </c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98"/>
      <c r="BI5" s="198"/>
      <c r="BJ5" s="198"/>
      <c r="BK5" s="198"/>
      <c r="BL5" s="198"/>
      <c r="BM5" s="198"/>
      <c r="BN5" s="198"/>
      <c r="BO5" s="198"/>
      <c r="BP5" s="198"/>
      <c r="BQ5" s="198"/>
      <c r="BR5" s="198"/>
      <c r="BS5" s="198"/>
      <c r="BT5" s="198"/>
      <c r="BU5" s="198"/>
      <c r="BV5" s="198"/>
      <c r="BW5" s="198"/>
      <c r="BX5" s="198"/>
      <c r="BY5" s="198"/>
      <c r="BZ5" s="198"/>
      <c r="CA5" s="198"/>
    </row>
    <row r="6" spans="1:79">
      <c r="A6" s="189" t="e">
        <f>INDEX('II.Bảng lương'!$A:$A,MATCH('III.Data Phiếu lương'!B6,'II.Bảng lương'!B:B,0),1)</f>
        <v>#N/A</v>
      </c>
      <c r="B6" s="190" t="s">
        <v>120</v>
      </c>
      <c r="C6" s="188" t="e">
        <f>INDEX('II.Bảng lương'!$C:$C,MATCH('III.Data Phiếu lương'!B6,'II.Bảng lương'!B:B,0),1)</f>
        <v>#N/A</v>
      </c>
      <c r="D6" s="188" t="e">
        <f>INDEX('II.Bảng lương'!$D:$D,MATCH('III.Data Phiếu lương'!B6,'II.Bảng lương'!B:B,0),1)</f>
        <v>#N/A</v>
      </c>
      <c r="E6" s="188">
        <f>SUMIFS('II.Bảng lương'!I:I,'II.Bảng lương'!B:B,'III.Data Phiếu lương'!B6)</f>
        <v>0</v>
      </c>
      <c r="F6" s="191">
        <f>SUMIFS('II.Bảng lương'!E:E,'II.Bảng lương'!B:B,'III.Data Phiếu lương'!B6)</f>
        <v>0</v>
      </c>
      <c r="G6" s="191">
        <f>SUMIFS('II.Bảng lương'!F:F,'II.Bảng lương'!B:B,'III.Data Phiếu lương'!B6)</f>
        <v>0</v>
      </c>
      <c r="H6" s="191">
        <f>SUMIFS('II.Bảng lương'!G:G,'II.Bảng lương'!B:B,'III.Data Phiếu lương'!B6)</f>
        <v>0</v>
      </c>
      <c r="I6" s="191">
        <f>SUMIFS('II.Bảng lương'!J:J,'II.Bảng lương'!B:B,'III.Data Phiếu lương'!B6)</f>
        <v>0</v>
      </c>
      <c r="J6" s="191">
        <f>SUMIFS('II.Bảng lương'!K:K,'II.Bảng lương'!B:B,'III.Data Phiếu lương'!B6)</f>
        <v>0</v>
      </c>
      <c r="K6" s="192">
        <f>SUMIFS('II.Bảng lương'!T:T,'II.Bảng lương'!B:B,'III.Data Phiếu lương'!B6)</f>
        <v>0</v>
      </c>
      <c r="L6" s="192">
        <f>SUMIFS('II.Bảng lương'!U:U,'II.Bảng lương'!B:B,'III.Data Phiếu lương'!B6)</f>
        <v>0</v>
      </c>
      <c r="M6" s="191">
        <f>SUMIFS('II.Bảng lương'!V:V,'II.Bảng lương'!B:B,'III.Data Phiếu lương'!B6)
+SUMIFS('II.Bảng lương'!W:W,'II.Bảng lương'!B:B,'III.Data Phiếu lương'!B6)</f>
        <v>0</v>
      </c>
      <c r="N6" s="191">
        <f>SUMIFS('II.Bảng lương'!X:X,'II.Bảng lương'!B:B,'III.Data Phiếu lương'!B6)</f>
        <v>0</v>
      </c>
      <c r="O6" s="191">
        <f>SUMIFS('II.Bảng lương'!Y:Y,'II.Bảng lương'!B:B,'III.Data Phiếu lương'!B6)</f>
        <v>0</v>
      </c>
      <c r="P6" s="191">
        <f>SUMIFS('II.Bảng lương'!Z:Z,'II.Bảng lương'!B:B,'III.Data Phiếu lương'!B6)</f>
        <v>0</v>
      </c>
      <c r="Q6" s="191">
        <f>SUMIFS('II.Bảng lương'!AA:AA,'II.Bảng lương'!$B:$B,'III.Data Phiếu lương'!$B6)</f>
        <v>0</v>
      </c>
      <c r="R6" s="191">
        <f>SUMIFS('II.Bảng lương'!AB:AB,'II.Bảng lương'!$B:$B,'III.Data Phiếu lương'!$B6)</f>
        <v>0</v>
      </c>
      <c r="S6" s="191">
        <f>SUMIFS('II.Bảng lương'!AC:AC,'II.Bảng lương'!$B:$B,'III.Data Phiếu lương'!$B6)</f>
        <v>0</v>
      </c>
      <c r="T6" s="191">
        <f>SUMIFS('II.Bảng lương'!AD:AD,'II.Bảng lương'!$B:$B,'III.Data Phiếu lương'!$B6)</f>
        <v>0</v>
      </c>
      <c r="U6" s="191">
        <f>SUMIFS('II.Bảng lương'!AE:AE,'II.Bảng lương'!$B:$B,'III.Data Phiếu lương'!$B6)</f>
        <v>0</v>
      </c>
      <c r="V6" s="192">
        <f>SUMIFS('II.Bảng lương'!AF:AF,'II.Bảng lương'!$B:$B,'III.Data Phiếu lương'!$B6)</f>
        <v>0</v>
      </c>
      <c r="W6" s="192">
        <f>SUMIFS('II.Bảng lương'!AG:AG,'II.Bảng lương'!$B:$B,'III.Data Phiếu lương'!$B6)</f>
        <v>0</v>
      </c>
      <c r="X6" s="193">
        <f>SUMIFS('II.Bảng lương'!L:L,'II.Bảng lương'!$B:$B,'III.Data Phiếu lương'!$B6)</f>
        <v>0</v>
      </c>
      <c r="Y6" s="191">
        <f>SUMIFS('II.Bảng lương'!M:M,'II.Bảng lương'!$B:$B,'III.Data Phiếu lương'!$B6)</f>
        <v>0</v>
      </c>
      <c r="Z6" s="192">
        <f t="shared" si="2"/>
        <v>0</v>
      </c>
      <c r="AA6" s="191">
        <f>SUMIFS('II.Bảng lương'!AL:AL,'II.Bảng lương'!$B:$B,'III.Data Phiếu lương'!$B6)</f>
        <v>0</v>
      </c>
      <c r="AB6" s="191">
        <f>SUMIFS('II.Bảng lương'!AP:AP,'II.Bảng lương'!$B:$B,'III.Data Phiếu lương'!$B6)</f>
        <v>0</v>
      </c>
      <c r="AC6" s="191">
        <f>SUMIFS('II.Bảng lương'!AQ:AQ,'II.Bảng lương'!$B:$B,'III.Data Phiếu lương'!$B6)</f>
        <v>0</v>
      </c>
      <c r="AD6" s="191">
        <f>SUMIFS('II.Bảng lương'!AR:AR,'II.Bảng lương'!$B:$B,'III.Data Phiếu lương'!$B6)</f>
        <v>0</v>
      </c>
      <c r="AE6" s="191">
        <f>SUMIFS('II.Bảng lương'!AS:AS,'II.Bảng lương'!$B:$B,'III.Data Phiếu lương'!$B6)</f>
        <v>0</v>
      </c>
      <c r="AF6" s="191">
        <f>SUMIFS('II.Bảng lương'!AT:AT,'II.Bảng lương'!$B:$B,'III.Data Phiếu lương'!$B6)</f>
        <v>0</v>
      </c>
      <c r="AG6" s="191">
        <f>SUMIFS('II.Bảng lương'!AU:AU,'II.Bảng lương'!$B:$B,'III.Data Phiếu lương'!$B6)</f>
        <v>0</v>
      </c>
      <c r="AH6" s="191">
        <f>SUMIFS('II.Bảng lương'!AV:AV,'II.Bảng lương'!$B:$B,'III.Data Phiếu lương'!$B6)</f>
        <v>0</v>
      </c>
      <c r="AI6" s="191">
        <f>SUMIFS('II.Bảng lương'!AW:AW,'II.Bảng lương'!$B:$B,'III.Data Phiếu lương'!$B6)</f>
        <v>0</v>
      </c>
      <c r="AJ6" s="192">
        <f>SUMIFS('II.Bảng lương'!AX:AX,'II.Bảng lương'!$B:$B,'III.Data Phiếu lương'!$B6)</f>
        <v>0</v>
      </c>
      <c r="AK6" s="192">
        <f>SUMIFS('II.Bảng lương'!AY:AY,'II.Bảng lương'!$B:$B,'III.Data Phiếu lương'!$B6)</f>
        <v>0</v>
      </c>
      <c r="AL6" s="191">
        <f>SUMIFS('II.Bảng lương'!BD:BD,'II.Bảng lương'!$B:$B,'III.Data Phiếu lương'!$B6)</f>
        <v>0</v>
      </c>
      <c r="AM6" s="191">
        <f>SUMIFS('II.Bảng lương'!BE:BE,'II.Bảng lương'!$B:$B,'III.Data Phiếu lương'!$B6)</f>
        <v>0</v>
      </c>
      <c r="AN6" s="191">
        <f>SUMIFS('II.Bảng lương'!BF:BF,'II.Bảng lương'!$B:$B,'III.Data Phiếu lương'!$B6)</f>
        <v>0</v>
      </c>
      <c r="AO6" s="192">
        <f t="shared" si="3"/>
        <v>0</v>
      </c>
      <c r="AP6" s="192">
        <f t="shared" si="4"/>
        <v>0</v>
      </c>
      <c r="AQ6" s="192">
        <f>SUMIFS('II.Bảng lương'!BM:BM,'II.Bảng lương'!$B:$B,'III.Data Phiếu lương'!$B6)</f>
        <v>0</v>
      </c>
      <c r="AR6" s="192">
        <f t="shared" si="5"/>
        <v>0</v>
      </c>
      <c r="AS6" s="191">
        <f t="shared" si="6"/>
        <v>0</v>
      </c>
      <c r="AT6" s="191">
        <f>SUMIF('II.Bảng lương'!B:B,'III.Data Phiếu lương'!B6,'II.Bảng lương'!BP:BP)</f>
        <v>0</v>
      </c>
      <c r="AU6" s="191">
        <f t="shared" si="7"/>
        <v>0</v>
      </c>
      <c r="AV6" s="194" t="e">
        <f>INDEX('I.Dữ liệu Tính lương'!L:L,MATCH('II.Bảng lương'!B12,'I.Dữ liệu Tính lương'!B:B,0),1)</f>
        <v>#N/A</v>
      </c>
      <c r="AW6" s="196" t="e">
        <f>INDEX('I.Dữ liệu Tính lương'!$G:$G,MATCH('III.Data Phiếu lương'!B6,'I.Dữ liệu Tính lương'!B:B,0),1)</f>
        <v>#N/A</v>
      </c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8"/>
      <c r="BK6" s="198"/>
      <c r="BL6" s="198"/>
      <c r="BM6" s="198"/>
      <c r="BN6" s="198"/>
      <c r="BO6" s="198"/>
      <c r="BP6" s="198"/>
      <c r="BQ6" s="198"/>
      <c r="BR6" s="198"/>
      <c r="BS6" s="198"/>
      <c r="BT6" s="198"/>
      <c r="BU6" s="198"/>
      <c r="BV6" s="198"/>
      <c r="BW6" s="198"/>
      <c r="BX6" s="198"/>
      <c r="BY6" s="198"/>
      <c r="BZ6" s="198"/>
      <c r="CA6" s="198"/>
    </row>
    <row r="7" spans="1:79">
      <c r="A7" s="189" t="e">
        <f>INDEX('II.Bảng lương'!$A:$A,MATCH('III.Data Phiếu lương'!B7,'II.Bảng lương'!B:B,0),1)</f>
        <v>#N/A</v>
      </c>
      <c r="B7" s="190" t="s">
        <v>121</v>
      </c>
      <c r="C7" s="188" t="e">
        <f>INDEX('II.Bảng lương'!$C:$C,MATCH('III.Data Phiếu lương'!B7,'II.Bảng lương'!B:B,0),1)</f>
        <v>#N/A</v>
      </c>
      <c r="D7" s="188" t="e">
        <f>INDEX('II.Bảng lương'!$D:$D,MATCH('III.Data Phiếu lương'!B7,'II.Bảng lương'!B:B,0),1)</f>
        <v>#N/A</v>
      </c>
      <c r="E7" s="188">
        <f>SUMIFS('II.Bảng lương'!I:I,'II.Bảng lương'!B:B,'III.Data Phiếu lương'!B7)</f>
        <v>0</v>
      </c>
      <c r="F7" s="191">
        <f>SUMIFS('II.Bảng lương'!E:E,'II.Bảng lương'!B:B,'III.Data Phiếu lương'!B7)</f>
        <v>0</v>
      </c>
      <c r="G7" s="191">
        <f>SUMIFS('II.Bảng lương'!F:F,'II.Bảng lương'!B:B,'III.Data Phiếu lương'!B7)</f>
        <v>0</v>
      </c>
      <c r="H7" s="191">
        <f>SUMIFS('II.Bảng lương'!G:G,'II.Bảng lương'!B:B,'III.Data Phiếu lương'!B7)</f>
        <v>0</v>
      </c>
      <c r="I7" s="191">
        <f>SUMIFS('II.Bảng lương'!J:J,'II.Bảng lương'!B:B,'III.Data Phiếu lương'!B7)</f>
        <v>0</v>
      </c>
      <c r="J7" s="191">
        <f>SUMIFS('II.Bảng lương'!K:K,'II.Bảng lương'!B:B,'III.Data Phiếu lương'!B7)</f>
        <v>0</v>
      </c>
      <c r="K7" s="192">
        <f>SUMIFS('II.Bảng lương'!T:T,'II.Bảng lương'!B:B,'III.Data Phiếu lương'!B7)</f>
        <v>0</v>
      </c>
      <c r="L7" s="192">
        <f>SUMIFS('II.Bảng lương'!U:U,'II.Bảng lương'!B:B,'III.Data Phiếu lương'!B7)</f>
        <v>0</v>
      </c>
      <c r="M7" s="191">
        <f>SUMIFS('II.Bảng lương'!V:V,'II.Bảng lương'!B:B,'III.Data Phiếu lương'!B7)
+SUMIFS('II.Bảng lương'!W:W,'II.Bảng lương'!B:B,'III.Data Phiếu lương'!B7)</f>
        <v>0</v>
      </c>
      <c r="N7" s="191">
        <f>SUMIFS('II.Bảng lương'!X:X,'II.Bảng lương'!B:B,'III.Data Phiếu lương'!B7)</f>
        <v>0</v>
      </c>
      <c r="O7" s="191">
        <f>SUMIFS('II.Bảng lương'!Y:Y,'II.Bảng lương'!B:B,'III.Data Phiếu lương'!B7)</f>
        <v>0</v>
      </c>
      <c r="P7" s="191">
        <f>SUMIFS('II.Bảng lương'!Z:Z,'II.Bảng lương'!B:B,'III.Data Phiếu lương'!B7)</f>
        <v>0</v>
      </c>
      <c r="Q7" s="191">
        <f>SUMIFS('II.Bảng lương'!AA:AA,'II.Bảng lương'!$B:$B,'III.Data Phiếu lương'!$B7)</f>
        <v>0</v>
      </c>
      <c r="R7" s="191">
        <f>SUMIFS('II.Bảng lương'!AB:AB,'II.Bảng lương'!$B:$B,'III.Data Phiếu lương'!$B7)</f>
        <v>0</v>
      </c>
      <c r="S7" s="191">
        <f>SUMIFS('II.Bảng lương'!AC:AC,'II.Bảng lương'!$B:$B,'III.Data Phiếu lương'!$B7)</f>
        <v>0</v>
      </c>
      <c r="T7" s="191">
        <f>SUMIFS('II.Bảng lương'!AD:AD,'II.Bảng lương'!$B:$B,'III.Data Phiếu lương'!$B7)</f>
        <v>0</v>
      </c>
      <c r="U7" s="191">
        <f>SUMIFS('II.Bảng lương'!AE:AE,'II.Bảng lương'!$B:$B,'III.Data Phiếu lương'!$B7)</f>
        <v>0</v>
      </c>
      <c r="V7" s="192">
        <f>SUMIFS('II.Bảng lương'!AF:AF,'II.Bảng lương'!$B:$B,'III.Data Phiếu lương'!$B7)</f>
        <v>0</v>
      </c>
      <c r="W7" s="192">
        <f>SUMIFS('II.Bảng lương'!AG:AG,'II.Bảng lương'!$B:$B,'III.Data Phiếu lương'!$B7)</f>
        <v>0</v>
      </c>
      <c r="X7" s="193">
        <f>SUMIFS('II.Bảng lương'!L:L,'II.Bảng lương'!$B:$B,'III.Data Phiếu lương'!$B7)</f>
        <v>0</v>
      </c>
      <c r="Y7" s="191">
        <f>SUMIFS('II.Bảng lương'!M:M,'II.Bảng lương'!$B:$B,'III.Data Phiếu lương'!$B7)</f>
        <v>0</v>
      </c>
      <c r="Z7" s="192">
        <f t="shared" si="2"/>
        <v>0</v>
      </c>
      <c r="AA7" s="191">
        <f>SUMIFS('II.Bảng lương'!AL:AL,'II.Bảng lương'!$B:$B,'III.Data Phiếu lương'!$B7)</f>
        <v>0</v>
      </c>
      <c r="AB7" s="191">
        <f>SUMIFS('II.Bảng lương'!AP:AP,'II.Bảng lương'!$B:$B,'III.Data Phiếu lương'!$B7)</f>
        <v>0</v>
      </c>
      <c r="AC7" s="191">
        <f>SUMIFS('II.Bảng lương'!AQ:AQ,'II.Bảng lương'!$B:$B,'III.Data Phiếu lương'!$B7)</f>
        <v>0</v>
      </c>
      <c r="AD7" s="191">
        <f>SUMIFS('II.Bảng lương'!AR:AR,'II.Bảng lương'!$B:$B,'III.Data Phiếu lương'!$B7)</f>
        <v>0</v>
      </c>
      <c r="AE7" s="191">
        <f>SUMIFS('II.Bảng lương'!AS:AS,'II.Bảng lương'!$B:$B,'III.Data Phiếu lương'!$B7)</f>
        <v>0</v>
      </c>
      <c r="AF7" s="191">
        <f>SUMIFS('II.Bảng lương'!AT:AT,'II.Bảng lương'!$B:$B,'III.Data Phiếu lương'!$B7)</f>
        <v>0</v>
      </c>
      <c r="AG7" s="191">
        <f>SUMIFS('II.Bảng lương'!AU:AU,'II.Bảng lương'!$B:$B,'III.Data Phiếu lương'!$B7)</f>
        <v>0</v>
      </c>
      <c r="AH7" s="191">
        <f>SUMIFS('II.Bảng lương'!AV:AV,'II.Bảng lương'!$B:$B,'III.Data Phiếu lương'!$B7)</f>
        <v>0</v>
      </c>
      <c r="AI7" s="191">
        <f>SUMIFS('II.Bảng lương'!AW:AW,'II.Bảng lương'!$B:$B,'III.Data Phiếu lương'!$B7)</f>
        <v>0</v>
      </c>
      <c r="AJ7" s="192">
        <f>SUMIFS('II.Bảng lương'!AX:AX,'II.Bảng lương'!$B:$B,'III.Data Phiếu lương'!$B7)</f>
        <v>0</v>
      </c>
      <c r="AK7" s="192">
        <f>SUMIFS('II.Bảng lương'!AY:AY,'II.Bảng lương'!$B:$B,'III.Data Phiếu lương'!$B7)</f>
        <v>0</v>
      </c>
      <c r="AL7" s="191">
        <f>SUMIFS('II.Bảng lương'!BD:BD,'II.Bảng lương'!$B:$B,'III.Data Phiếu lương'!$B7)</f>
        <v>0</v>
      </c>
      <c r="AM7" s="191">
        <f>SUMIFS('II.Bảng lương'!BE:BE,'II.Bảng lương'!$B:$B,'III.Data Phiếu lương'!$B7)</f>
        <v>0</v>
      </c>
      <c r="AN7" s="191">
        <f>SUMIFS('II.Bảng lương'!BF:BF,'II.Bảng lương'!$B:$B,'III.Data Phiếu lương'!$B7)</f>
        <v>0</v>
      </c>
      <c r="AO7" s="192">
        <f t="shared" si="3"/>
        <v>0</v>
      </c>
      <c r="AP7" s="192">
        <f t="shared" si="4"/>
        <v>0</v>
      </c>
      <c r="AQ7" s="192">
        <f>SUMIFS('II.Bảng lương'!BM:BM,'II.Bảng lương'!$B:$B,'III.Data Phiếu lương'!$B7)</f>
        <v>0</v>
      </c>
      <c r="AR7" s="192">
        <f t="shared" si="5"/>
        <v>0</v>
      </c>
      <c r="AS7" s="191">
        <f t="shared" si="6"/>
        <v>0</v>
      </c>
      <c r="AT7" s="191">
        <f>SUMIF('II.Bảng lương'!B:B,'III.Data Phiếu lương'!B7,'II.Bảng lương'!BP:BP)</f>
        <v>0</v>
      </c>
      <c r="AU7" s="191">
        <f t="shared" si="7"/>
        <v>0</v>
      </c>
      <c r="AV7" s="194" t="e">
        <f>INDEX('I.Dữ liệu Tính lương'!L:L,MATCH('II.Bảng lương'!B13,'I.Dữ liệu Tính lương'!B:B,0),1)</f>
        <v>#N/A</v>
      </c>
      <c r="AW7" s="196" t="e">
        <f>INDEX('I.Dữ liệu Tính lương'!$G:$G,MATCH('III.Data Phiếu lương'!B7,'I.Dữ liệu Tính lương'!B:B,0),1)</f>
        <v>#N/A</v>
      </c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8"/>
    </row>
    <row r="8" spans="1:79">
      <c r="A8" s="189" t="e">
        <f>INDEX('II.Bảng lương'!$A:$A,MATCH('III.Data Phiếu lương'!B8,'II.Bảng lương'!B:B,0),1)</f>
        <v>#N/A</v>
      </c>
      <c r="B8" s="190" t="s">
        <v>122</v>
      </c>
      <c r="C8" s="188" t="e">
        <f>INDEX('II.Bảng lương'!$C:$C,MATCH('III.Data Phiếu lương'!B8,'II.Bảng lương'!B:B,0),1)</f>
        <v>#N/A</v>
      </c>
      <c r="D8" s="188" t="e">
        <f>INDEX('II.Bảng lương'!$D:$D,MATCH('III.Data Phiếu lương'!B8,'II.Bảng lương'!B:B,0),1)</f>
        <v>#N/A</v>
      </c>
      <c r="E8" s="188">
        <f>SUMIFS('II.Bảng lương'!I:I,'II.Bảng lương'!B:B,'III.Data Phiếu lương'!B8)</f>
        <v>0</v>
      </c>
      <c r="F8" s="191">
        <f>SUMIFS('II.Bảng lương'!E:E,'II.Bảng lương'!B:B,'III.Data Phiếu lương'!B8)</f>
        <v>0</v>
      </c>
      <c r="G8" s="191">
        <f>SUMIFS('II.Bảng lương'!F:F,'II.Bảng lương'!B:B,'III.Data Phiếu lương'!B8)</f>
        <v>0</v>
      </c>
      <c r="H8" s="191">
        <f>SUMIFS('II.Bảng lương'!G:G,'II.Bảng lương'!B:B,'III.Data Phiếu lương'!B8)</f>
        <v>0</v>
      </c>
      <c r="I8" s="191">
        <f>SUMIFS('II.Bảng lương'!J:J,'II.Bảng lương'!B:B,'III.Data Phiếu lương'!B8)</f>
        <v>0</v>
      </c>
      <c r="J8" s="191">
        <f>SUMIFS('II.Bảng lương'!K:K,'II.Bảng lương'!B:B,'III.Data Phiếu lương'!B8)</f>
        <v>0</v>
      </c>
      <c r="K8" s="192">
        <f>SUMIFS('II.Bảng lương'!T:T,'II.Bảng lương'!B:B,'III.Data Phiếu lương'!B8)</f>
        <v>0</v>
      </c>
      <c r="L8" s="192">
        <f>SUMIFS('II.Bảng lương'!U:U,'II.Bảng lương'!B:B,'III.Data Phiếu lương'!B8)</f>
        <v>0</v>
      </c>
      <c r="M8" s="191">
        <f>SUMIFS('II.Bảng lương'!V:V,'II.Bảng lương'!B:B,'III.Data Phiếu lương'!B8)
+SUMIFS('II.Bảng lương'!W:W,'II.Bảng lương'!B:B,'III.Data Phiếu lương'!B8)</f>
        <v>0</v>
      </c>
      <c r="N8" s="191">
        <f>SUMIFS('II.Bảng lương'!X:X,'II.Bảng lương'!B:B,'III.Data Phiếu lương'!B8)</f>
        <v>0</v>
      </c>
      <c r="O8" s="191">
        <f>SUMIFS('II.Bảng lương'!Y:Y,'II.Bảng lương'!B:B,'III.Data Phiếu lương'!B8)</f>
        <v>0</v>
      </c>
      <c r="P8" s="191">
        <f>SUMIFS('II.Bảng lương'!Z:Z,'II.Bảng lương'!B:B,'III.Data Phiếu lương'!B8)</f>
        <v>0</v>
      </c>
      <c r="Q8" s="191">
        <f>SUMIFS('II.Bảng lương'!AA:AA,'II.Bảng lương'!$B:$B,'III.Data Phiếu lương'!$B8)</f>
        <v>0</v>
      </c>
      <c r="R8" s="191">
        <f>SUMIFS('II.Bảng lương'!AB:AB,'II.Bảng lương'!$B:$B,'III.Data Phiếu lương'!$B8)</f>
        <v>0</v>
      </c>
      <c r="S8" s="191">
        <f>SUMIFS('II.Bảng lương'!AC:AC,'II.Bảng lương'!$B:$B,'III.Data Phiếu lương'!$B8)</f>
        <v>0</v>
      </c>
      <c r="T8" s="191">
        <f>SUMIFS('II.Bảng lương'!AD:AD,'II.Bảng lương'!$B:$B,'III.Data Phiếu lương'!$B8)</f>
        <v>0</v>
      </c>
      <c r="U8" s="191">
        <f>SUMIFS('II.Bảng lương'!AE:AE,'II.Bảng lương'!$B:$B,'III.Data Phiếu lương'!$B8)</f>
        <v>0</v>
      </c>
      <c r="V8" s="192">
        <f>SUMIFS('II.Bảng lương'!AF:AF,'II.Bảng lương'!$B:$B,'III.Data Phiếu lương'!$B8)</f>
        <v>0</v>
      </c>
      <c r="W8" s="192">
        <f>SUMIFS('II.Bảng lương'!AG:AG,'II.Bảng lương'!$B:$B,'III.Data Phiếu lương'!$B8)</f>
        <v>0</v>
      </c>
      <c r="X8" s="193">
        <f>SUMIFS('II.Bảng lương'!L:L,'II.Bảng lương'!$B:$B,'III.Data Phiếu lương'!$B8)</f>
        <v>0</v>
      </c>
      <c r="Y8" s="191">
        <f>SUMIFS('II.Bảng lương'!M:M,'II.Bảng lương'!$B:$B,'III.Data Phiếu lương'!$B8)</f>
        <v>0</v>
      </c>
      <c r="Z8" s="192">
        <f t="shared" si="2"/>
        <v>0</v>
      </c>
      <c r="AA8" s="191">
        <f>SUMIFS('II.Bảng lương'!AL:AL,'II.Bảng lương'!$B:$B,'III.Data Phiếu lương'!$B8)</f>
        <v>0</v>
      </c>
      <c r="AB8" s="191">
        <f>SUMIFS('II.Bảng lương'!AP:AP,'II.Bảng lương'!$B:$B,'III.Data Phiếu lương'!$B8)</f>
        <v>0</v>
      </c>
      <c r="AC8" s="191">
        <f>SUMIFS('II.Bảng lương'!AQ:AQ,'II.Bảng lương'!$B:$B,'III.Data Phiếu lương'!$B8)</f>
        <v>0</v>
      </c>
      <c r="AD8" s="191">
        <f>SUMIFS('II.Bảng lương'!AR:AR,'II.Bảng lương'!$B:$B,'III.Data Phiếu lương'!$B8)</f>
        <v>0</v>
      </c>
      <c r="AE8" s="191">
        <f>SUMIFS('II.Bảng lương'!AS:AS,'II.Bảng lương'!$B:$B,'III.Data Phiếu lương'!$B8)</f>
        <v>0</v>
      </c>
      <c r="AF8" s="191">
        <f>SUMIFS('II.Bảng lương'!AT:AT,'II.Bảng lương'!$B:$B,'III.Data Phiếu lương'!$B8)</f>
        <v>0</v>
      </c>
      <c r="AG8" s="191">
        <f>SUMIFS('II.Bảng lương'!AU:AU,'II.Bảng lương'!$B:$B,'III.Data Phiếu lương'!$B8)</f>
        <v>0</v>
      </c>
      <c r="AH8" s="191">
        <f>SUMIFS('II.Bảng lương'!AV:AV,'II.Bảng lương'!$B:$B,'III.Data Phiếu lương'!$B8)</f>
        <v>0</v>
      </c>
      <c r="AI8" s="191">
        <f>SUMIFS('II.Bảng lương'!AW:AW,'II.Bảng lương'!$B:$B,'III.Data Phiếu lương'!$B8)</f>
        <v>0</v>
      </c>
      <c r="AJ8" s="192">
        <f>SUMIFS('II.Bảng lương'!AX:AX,'II.Bảng lương'!$B:$B,'III.Data Phiếu lương'!$B8)</f>
        <v>0</v>
      </c>
      <c r="AK8" s="192">
        <f>SUMIFS('II.Bảng lương'!AY:AY,'II.Bảng lương'!$B:$B,'III.Data Phiếu lương'!$B8)</f>
        <v>0</v>
      </c>
      <c r="AL8" s="191">
        <f>SUMIFS('II.Bảng lương'!BD:BD,'II.Bảng lương'!$B:$B,'III.Data Phiếu lương'!$B8)</f>
        <v>0</v>
      </c>
      <c r="AM8" s="191">
        <f>SUMIFS('II.Bảng lương'!BE:BE,'II.Bảng lương'!$B:$B,'III.Data Phiếu lương'!$B8)</f>
        <v>0</v>
      </c>
      <c r="AN8" s="191">
        <f>SUMIFS('II.Bảng lương'!BF:BF,'II.Bảng lương'!$B:$B,'III.Data Phiếu lương'!$B8)</f>
        <v>0</v>
      </c>
      <c r="AO8" s="192">
        <f t="shared" si="3"/>
        <v>0</v>
      </c>
      <c r="AP8" s="192">
        <f t="shared" si="4"/>
        <v>0</v>
      </c>
      <c r="AQ8" s="192">
        <f>SUMIFS('II.Bảng lương'!BM:BM,'II.Bảng lương'!$B:$B,'III.Data Phiếu lương'!$B8)</f>
        <v>0</v>
      </c>
      <c r="AR8" s="192">
        <f t="shared" si="5"/>
        <v>0</v>
      </c>
      <c r="AS8" s="191">
        <f t="shared" si="6"/>
        <v>0</v>
      </c>
      <c r="AT8" s="191">
        <f>SUMIF('II.Bảng lương'!B:B,'III.Data Phiếu lương'!B8,'II.Bảng lương'!BP:BP)</f>
        <v>0</v>
      </c>
      <c r="AU8" s="191">
        <f t="shared" si="7"/>
        <v>0</v>
      </c>
      <c r="AV8" s="194" t="e">
        <f>INDEX('I.Dữ liệu Tính lương'!L:L,MATCH('II.Bảng lương'!B14,'I.Dữ liệu Tính lương'!B:B,0),1)</f>
        <v>#N/A</v>
      </c>
      <c r="AW8" s="196" t="e">
        <f>INDEX('I.Dữ liệu Tính lương'!$G:$G,MATCH('III.Data Phiếu lương'!B8,'I.Dữ liệu Tính lương'!B:B,0),1)</f>
        <v>#N/A</v>
      </c>
      <c r="AX8" s="198"/>
      <c r="AY8" s="198"/>
      <c r="AZ8" s="198"/>
      <c r="BA8" s="198"/>
      <c r="BB8" s="198"/>
      <c r="BC8" s="198"/>
      <c r="BD8" s="198"/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</row>
    <row r="9" spans="1:79">
      <c r="A9" s="189" t="e">
        <f>INDEX('II.Bảng lương'!$A:$A,MATCH('III.Data Phiếu lương'!B9,'II.Bảng lương'!B:B,0),1)</f>
        <v>#N/A</v>
      </c>
      <c r="B9" s="190" t="s">
        <v>123</v>
      </c>
      <c r="C9" s="188" t="e">
        <f>INDEX('II.Bảng lương'!$C:$C,MATCH('III.Data Phiếu lương'!B9,'II.Bảng lương'!B:B,0),1)</f>
        <v>#N/A</v>
      </c>
      <c r="D9" s="188" t="e">
        <f>INDEX('II.Bảng lương'!$D:$D,MATCH('III.Data Phiếu lương'!B9,'II.Bảng lương'!B:B,0),1)</f>
        <v>#N/A</v>
      </c>
      <c r="E9" s="188">
        <f>SUMIFS('II.Bảng lương'!I:I,'II.Bảng lương'!B:B,'III.Data Phiếu lương'!B9)</f>
        <v>0</v>
      </c>
      <c r="F9" s="191">
        <f>SUMIFS('II.Bảng lương'!E:E,'II.Bảng lương'!B:B,'III.Data Phiếu lương'!B9)</f>
        <v>0</v>
      </c>
      <c r="G9" s="191">
        <f>SUMIFS('II.Bảng lương'!F:F,'II.Bảng lương'!B:B,'III.Data Phiếu lương'!B9)</f>
        <v>0</v>
      </c>
      <c r="H9" s="191">
        <f>SUMIFS('II.Bảng lương'!G:G,'II.Bảng lương'!B:B,'III.Data Phiếu lương'!B9)</f>
        <v>0</v>
      </c>
      <c r="I9" s="191">
        <f>SUMIFS('II.Bảng lương'!J:J,'II.Bảng lương'!B:B,'III.Data Phiếu lương'!B9)</f>
        <v>0</v>
      </c>
      <c r="J9" s="191">
        <f>SUMIFS('II.Bảng lương'!K:K,'II.Bảng lương'!B:B,'III.Data Phiếu lương'!B9)</f>
        <v>0</v>
      </c>
      <c r="K9" s="192">
        <f>SUMIFS('II.Bảng lương'!T:T,'II.Bảng lương'!B:B,'III.Data Phiếu lương'!B9)</f>
        <v>0</v>
      </c>
      <c r="L9" s="192">
        <f>SUMIFS('II.Bảng lương'!U:U,'II.Bảng lương'!B:B,'III.Data Phiếu lương'!B9)</f>
        <v>0</v>
      </c>
      <c r="M9" s="191">
        <f>SUMIFS('II.Bảng lương'!V:V,'II.Bảng lương'!B:B,'III.Data Phiếu lương'!B9)
+SUMIFS('II.Bảng lương'!W:W,'II.Bảng lương'!B:B,'III.Data Phiếu lương'!B9)</f>
        <v>0</v>
      </c>
      <c r="N9" s="191">
        <f>SUMIFS('II.Bảng lương'!X:X,'II.Bảng lương'!B:B,'III.Data Phiếu lương'!B9)</f>
        <v>0</v>
      </c>
      <c r="O9" s="191">
        <f>SUMIFS('II.Bảng lương'!Y:Y,'II.Bảng lương'!B:B,'III.Data Phiếu lương'!B9)</f>
        <v>0</v>
      </c>
      <c r="P9" s="191">
        <f>SUMIFS('II.Bảng lương'!Z:Z,'II.Bảng lương'!B:B,'III.Data Phiếu lương'!B9)</f>
        <v>0</v>
      </c>
      <c r="Q9" s="191">
        <f>SUMIFS('II.Bảng lương'!AA:AA,'II.Bảng lương'!$B:$B,'III.Data Phiếu lương'!$B9)</f>
        <v>0</v>
      </c>
      <c r="R9" s="191">
        <f>SUMIFS('II.Bảng lương'!AB:AB,'II.Bảng lương'!$B:$B,'III.Data Phiếu lương'!$B9)</f>
        <v>0</v>
      </c>
      <c r="S9" s="191">
        <f>SUMIFS('II.Bảng lương'!AC:AC,'II.Bảng lương'!$B:$B,'III.Data Phiếu lương'!$B9)</f>
        <v>0</v>
      </c>
      <c r="T9" s="191">
        <f>SUMIFS('II.Bảng lương'!AD:AD,'II.Bảng lương'!$B:$B,'III.Data Phiếu lương'!$B9)</f>
        <v>0</v>
      </c>
      <c r="U9" s="191">
        <f>SUMIFS('II.Bảng lương'!AE:AE,'II.Bảng lương'!$B:$B,'III.Data Phiếu lương'!$B9)</f>
        <v>0</v>
      </c>
      <c r="V9" s="192">
        <f>SUMIFS('II.Bảng lương'!AF:AF,'II.Bảng lương'!$B:$B,'III.Data Phiếu lương'!$B9)</f>
        <v>0</v>
      </c>
      <c r="W9" s="192">
        <f>SUMIFS('II.Bảng lương'!AG:AG,'II.Bảng lương'!$B:$B,'III.Data Phiếu lương'!$B9)</f>
        <v>0</v>
      </c>
      <c r="X9" s="193">
        <f>SUMIFS('II.Bảng lương'!L:L,'II.Bảng lương'!$B:$B,'III.Data Phiếu lương'!$B9)</f>
        <v>0</v>
      </c>
      <c r="Y9" s="191">
        <f>SUMIFS('II.Bảng lương'!M:M,'II.Bảng lương'!$B:$B,'III.Data Phiếu lương'!$B9)</f>
        <v>0</v>
      </c>
      <c r="Z9" s="192">
        <f t="shared" si="2"/>
        <v>0</v>
      </c>
      <c r="AA9" s="191">
        <f>SUMIFS('II.Bảng lương'!AL:AL,'II.Bảng lương'!$B:$B,'III.Data Phiếu lương'!$B9)</f>
        <v>0</v>
      </c>
      <c r="AB9" s="191">
        <f>SUMIFS('II.Bảng lương'!AP:AP,'II.Bảng lương'!$B:$B,'III.Data Phiếu lương'!$B9)</f>
        <v>0</v>
      </c>
      <c r="AC9" s="191">
        <f>SUMIFS('II.Bảng lương'!AQ:AQ,'II.Bảng lương'!$B:$B,'III.Data Phiếu lương'!$B9)</f>
        <v>0</v>
      </c>
      <c r="AD9" s="191">
        <f>SUMIFS('II.Bảng lương'!AR:AR,'II.Bảng lương'!$B:$B,'III.Data Phiếu lương'!$B9)</f>
        <v>0</v>
      </c>
      <c r="AE9" s="191">
        <f>SUMIFS('II.Bảng lương'!AS:AS,'II.Bảng lương'!$B:$B,'III.Data Phiếu lương'!$B9)</f>
        <v>0</v>
      </c>
      <c r="AF9" s="191">
        <f>SUMIFS('II.Bảng lương'!AT:AT,'II.Bảng lương'!$B:$B,'III.Data Phiếu lương'!$B9)</f>
        <v>0</v>
      </c>
      <c r="AG9" s="191">
        <f>SUMIFS('II.Bảng lương'!AU:AU,'II.Bảng lương'!$B:$B,'III.Data Phiếu lương'!$B9)</f>
        <v>0</v>
      </c>
      <c r="AH9" s="191">
        <f>SUMIFS('II.Bảng lương'!AV:AV,'II.Bảng lương'!$B:$B,'III.Data Phiếu lương'!$B9)</f>
        <v>0</v>
      </c>
      <c r="AI9" s="191">
        <f>SUMIFS('II.Bảng lương'!AW:AW,'II.Bảng lương'!$B:$B,'III.Data Phiếu lương'!$B9)</f>
        <v>0</v>
      </c>
      <c r="AJ9" s="192">
        <f>SUMIFS('II.Bảng lương'!AX:AX,'II.Bảng lương'!$B:$B,'III.Data Phiếu lương'!$B9)</f>
        <v>0</v>
      </c>
      <c r="AK9" s="192">
        <f>SUMIFS('II.Bảng lương'!AY:AY,'II.Bảng lương'!$B:$B,'III.Data Phiếu lương'!$B9)</f>
        <v>0</v>
      </c>
      <c r="AL9" s="191">
        <f>SUMIFS('II.Bảng lương'!BD:BD,'II.Bảng lương'!$B:$B,'III.Data Phiếu lương'!$B9)</f>
        <v>0</v>
      </c>
      <c r="AM9" s="191">
        <f>SUMIFS('II.Bảng lương'!BE:BE,'II.Bảng lương'!$B:$B,'III.Data Phiếu lương'!$B9)</f>
        <v>0</v>
      </c>
      <c r="AN9" s="191">
        <f>SUMIFS('II.Bảng lương'!BF:BF,'II.Bảng lương'!$B:$B,'III.Data Phiếu lương'!$B9)</f>
        <v>0</v>
      </c>
      <c r="AO9" s="192">
        <f t="shared" si="3"/>
        <v>0</v>
      </c>
      <c r="AP9" s="192">
        <f t="shared" si="4"/>
        <v>0</v>
      </c>
      <c r="AQ9" s="192">
        <f>SUMIFS('II.Bảng lương'!BM:BM,'II.Bảng lương'!$B:$B,'III.Data Phiếu lương'!$B9)</f>
        <v>0</v>
      </c>
      <c r="AR9" s="192">
        <f t="shared" si="5"/>
        <v>0</v>
      </c>
      <c r="AS9" s="191">
        <f t="shared" si="6"/>
        <v>0</v>
      </c>
      <c r="AT9" s="191">
        <f>SUMIF('II.Bảng lương'!B:B,'III.Data Phiếu lương'!B9,'II.Bảng lương'!BP:BP)</f>
        <v>0</v>
      </c>
      <c r="AU9" s="191">
        <f t="shared" si="7"/>
        <v>0</v>
      </c>
      <c r="AV9" s="194" t="e">
        <f>INDEX('I.Dữ liệu Tính lương'!L:L,MATCH('II.Bảng lương'!B15,'I.Dữ liệu Tính lương'!B:B,0),1)</f>
        <v>#N/A</v>
      </c>
      <c r="AW9" s="196" t="e">
        <f>INDEX('I.Dữ liệu Tính lương'!$G:$G,MATCH('III.Data Phiếu lương'!B9,'I.Dữ liệu Tính lương'!B:B,0),1)</f>
        <v>#N/A</v>
      </c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</row>
    <row r="10" spans="1:79">
      <c r="A10" s="189" t="e">
        <f>INDEX('II.Bảng lương'!$A:$A,MATCH('III.Data Phiếu lương'!B10,'II.Bảng lương'!B:B,0),1)</f>
        <v>#N/A</v>
      </c>
      <c r="B10" s="190" t="s">
        <v>124</v>
      </c>
      <c r="C10" s="188" t="e">
        <f>INDEX('II.Bảng lương'!$C:$C,MATCH('III.Data Phiếu lương'!B10,'II.Bảng lương'!B:B,0),1)</f>
        <v>#N/A</v>
      </c>
      <c r="D10" s="188" t="e">
        <f>INDEX('II.Bảng lương'!$D:$D,MATCH('III.Data Phiếu lương'!B10,'II.Bảng lương'!B:B,0),1)</f>
        <v>#N/A</v>
      </c>
      <c r="E10" s="188">
        <f>SUMIFS('II.Bảng lương'!I:I,'II.Bảng lương'!B:B,'III.Data Phiếu lương'!B10)</f>
        <v>0</v>
      </c>
      <c r="F10" s="191">
        <f>SUMIFS('II.Bảng lương'!E:E,'II.Bảng lương'!B:B,'III.Data Phiếu lương'!B10)</f>
        <v>0</v>
      </c>
      <c r="G10" s="191">
        <f>SUMIFS('II.Bảng lương'!F:F,'II.Bảng lương'!B:B,'III.Data Phiếu lương'!B10)</f>
        <v>0</v>
      </c>
      <c r="H10" s="191">
        <f>SUMIFS('II.Bảng lương'!G:G,'II.Bảng lương'!B:B,'III.Data Phiếu lương'!B10)</f>
        <v>0</v>
      </c>
      <c r="I10" s="191">
        <f>SUMIFS('II.Bảng lương'!J:J,'II.Bảng lương'!B:B,'III.Data Phiếu lương'!B10)</f>
        <v>0</v>
      </c>
      <c r="J10" s="191">
        <f>SUMIFS('II.Bảng lương'!K:K,'II.Bảng lương'!B:B,'III.Data Phiếu lương'!B10)</f>
        <v>0</v>
      </c>
      <c r="K10" s="192">
        <f>SUMIFS('II.Bảng lương'!T:T,'II.Bảng lương'!B:B,'III.Data Phiếu lương'!B10)</f>
        <v>0</v>
      </c>
      <c r="L10" s="192">
        <f>SUMIFS('II.Bảng lương'!U:U,'II.Bảng lương'!B:B,'III.Data Phiếu lương'!B10)</f>
        <v>0</v>
      </c>
      <c r="M10" s="191">
        <f>SUMIFS('II.Bảng lương'!V:V,'II.Bảng lương'!B:B,'III.Data Phiếu lương'!B10)
+SUMIFS('II.Bảng lương'!W:W,'II.Bảng lương'!B:B,'III.Data Phiếu lương'!B10)</f>
        <v>0</v>
      </c>
      <c r="N10" s="191">
        <f>SUMIFS('II.Bảng lương'!X:X,'II.Bảng lương'!B:B,'III.Data Phiếu lương'!B10)</f>
        <v>0</v>
      </c>
      <c r="O10" s="191">
        <f>SUMIFS('II.Bảng lương'!Y:Y,'II.Bảng lương'!B:B,'III.Data Phiếu lương'!B10)</f>
        <v>0</v>
      </c>
      <c r="P10" s="191">
        <f>SUMIFS('II.Bảng lương'!Z:Z,'II.Bảng lương'!B:B,'III.Data Phiếu lương'!B10)</f>
        <v>0</v>
      </c>
      <c r="Q10" s="191">
        <f>SUMIFS('II.Bảng lương'!AA:AA,'II.Bảng lương'!$B:$B,'III.Data Phiếu lương'!$B10)</f>
        <v>0</v>
      </c>
      <c r="R10" s="191">
        <f>SUMIFS('II.Bảng lương'!AB:AB,'II.Bảng lương'!$B:$B,'III.Data Phiếu lương'!$B10)</f>
        <v>0</v>
      </c>
      <c r="S10" s="191">
        <f>SUMIFS('II.Bảng lương'!AC:AC,'II.Bảng lương'!$B:$B,'III.Data Phiếu lương'!$B10)</f>
        <v>0</v>
      </c>
      <c r="T10" s="191">
        <f>SUMIFS('II.Bảng lương'!AD:AD,'II.Bảng lương'!$B:$B,'III.Data Phiếu lương'!$B10)</f>
        <v>0</v>
      </c>
      <c r="U10" s="191">
        <f>SUMIFS('II.Bảng lương'!AE:AE,'II.Bảng lương'!$B:$B,'III.Data Phiếu lương'!$B10)</f>
        <v>0</v>
      </c>
      <c r="V10" s="192">
        <f>SUMIFS('II.Bảng lương'!AF:AF,'II.Bảng lương'!$B:$B,'III.Data Phiếu lương'!$B10)</f>
        <v>0</v>
      </c>
      <c r="W10" s="192">
        <f>SUMIFS('II.Bảng lương'!AG:AG,'II.Bảng lương'!$B:$B,'III.Data Phiếu lương'!$B10)</f>
        <v>0</v>
      </c>
      <c r="X10" s="193">
        <f>SUMIFS('II.Bảng lương'!L:L,'II.Bảng lương'!$B:$B,'III.Data Phiếu lương'!$B10)</f>
        <v>0</v>
      </c>
      <c r="Y10" s="191">
        <f>SUMIFS('II.Bảng lương'!M:M,'II.Bảng lương'!$B:$B,'III.Data Phiếu lương'!$B10)</f>
        <v>0</v>
      </c>
      <c r="Z10" s="192">
        <f t="shared" si="2"/>
        <v>0</v>
      </c>
      <c r="AA10" s="191">
        <f>SUMIFS('II.Bảng lương'!AL:AL,'II.Bảng lương'!$B:$B,'III.Data Phiếu lương'!$B10)</f>
        <v>0</v>
      </c>
      <c r="AB10" s="191">
        <f>SUMIFS('II.Bảng lương'!AP:AP,'II.Bảng lương'!$B:$B,'III.Data Phiếu lương'!$B10)</f>
        <v>0</v>
      </c>
      <c r="AC10" s="191">
        <f>SUMIFS('II.Bảng lương'!AQ:AQ,'II.Bảng lương'!$B:$B,'III.Data Phiếu lương'!$B10)</f>
        <v>0</v>
      </c>
      <c r="AD10" s="191">
        <f>SUMIFS('II.Bảng lương'!AR:AR,'II.Bảng lương'!$B:$B,'III.Data Phiếu lương'!$B10)</f>
        <v>0</v>
      </c>
      <c r="AE10" s="191">
        <f>SUMIFS('II.Bảng lương'!AS:AS,'II.Bảng lương'!$B:$B,'III.Data Phiếu lương'!$B10)</f>
        <v>0</v>
      </c>
      <c r="AF10" s="191">
        <f>SUMIFS('II.Bảng lương'!AT:AT,'II.Bảng lương'!$B:$B,'III.Data Phiếu lương'!$B10)</f>
        <v>0</v>
      </c>
      <c r="AG10" s="191">
        <f>SUMIFS('II.Bảng lương'!AU:AU,'II.Bảng lương'!$B:$B,'III.Data Phiếu lương'!$B10)</f>
        <v>0</v>
      </c>
      <c r="AH10" s="191">
        <f>SUMIFS('II.Bảng lương'!AV:AV,'II.Bảng lương'!$B:$B,'III.Data Phiếu lương'!$B10)</f>
        <v>0</v>
      </c>
      <c r="AI10" s="191">
        <f>SUMIFS('II.Bảng lương'!AW:AW,'II.Bảng lương'!$B:$B,'III.Data Phiếu lương'!$B10)</f>
        <v>0</v>
      </c>
      <c r="AJ10" s="192">
        <f>SUMIFS('II.Bảng lương'!AX:AX,'II.Bảng lương'!$B:$B,'III.Data Phiếu lương'!$B10)</f>
        <v>0</v>
      </c>
      <c r="AK10" s="192">
        <f>SUMIFS('II.Bảng lương'!AY:AY,'II.Bảng lương'!$B:$B,'III.Data Phiếu lương'!$B10)</f>
        <v>0</v>
      </c>
      <c r="AL10" s="191">
        <f>SUMIFS('II.Bảng lương'!BD:BD,'II.Bảng lương'!$B:$B,'III.Data Phiếu lương'!$B10)</f>
        <v>0</v>
      </c>
      <c r="AM10" s="191">
        <f>SUMIFS('II.Bảng lương'!BE:BE,'II.Bảng lương'!$B:$B,'III.Data Phiếu lương'!$B10)</f>
        <v>0</v>
      </c>
      <c r="AN10" s="191">
        <f>SUMIFS('II.Bảng lương'!BF:BF,'II.Bảng lương'!$B:$B,'III.Data Phiếu lương'!$B10)</f>
        <v>0</v>
      </c>
      <c r="AO10" s="192">
        <f t="shared" si="3"/>
        <v>0</v>
      </c>
      <c r="AP10" s="192">
        <f t="shared" si="4"/>
        <v>0</v>
      </c>
      <c r="AQ10" s="192">
        <f>SUMIFS('II.Bảng lương'!BM:BM,'II.Bảng lương'!$B:$B,'III.Data Phiếu lương'!$B10)</f>
        <v>0</v>
      </c>
      <c r="AR10" s="192">
        <f t="shared" si="5"/>
        <v>0</v>
      </c>
      <c r="AS10" s="191">
        <f t="shared" si="6"/>
        <v>0</v>
      </c>
      <c r="AT10" s="191">
        <f>SUMIF('II.Bảng lương'!B:B,'III.Data Phiếu lương'!B10,'II.Bảng lương'!BP:BP)</f>
        <v>0</v>
      </c>
      <c r="AU10" s="191">
        <f t="shared" si="7"/>
        <v>0</v>
      </c>
      <c r="AV10" s="194" t="e">
        <f>INDEX('I.Dữ liệu Tính lương'!L:L,MATCH('II.Bảng lương'!B16,'I.Dữ liệu Tính lương'!B:B,0),1)</f>
        <v>#N/A</v>
      </c>
      <c r="AW10" s="196" t="e">
        <f>INDEX('I.Dữ liệu Tính lương'!$G:$G,MATCH('III.Data Phiếu lương'!B10,'I.Dữ liệu Tính lương'!B:B,0),1)</f>
        <v>#N/A</v>
      </c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</row>
    <row r="11" spans="1:79">
      <c r="A11" s="189" t="e">
        <f>INDEX('II.Bảng lương'!$A:$A,MATCH('III.Data Phiếu lương'!B11,'II.Bảng lương'!B:B,0),1)</f>
        <v>#N/A</v>
      </c>
      <c r="B11" s="190" t="s">
        <v>125</v>
      </c>
      <c r="C11" s="188" t="e">
        <f>INDEX('II.Bảng lương'!$C:$C,MATCH('III.Data Phiếu lương'!B11,'II.Bảng lương'!B:B,0),1)</f>
        <v>#N/A</v>
      </c>
      <c r="D11" s="188" t="e">
        <f>INDEX('II.Bảng lương'!$D:$D,MATCH('III.Data Phiếu lương'!B11,'II.Bảng lương'!B:B,0),1)</f>
        <v>#N/A</v>
      </c>
      <c r="E11" s="188">
        <f>SUMIFS('II.Bảng lương'!I:I,'II.Bảng lương'!B:B,'III.Data Phiếu lương'!B11)</f>
        <v>0</v>
      </c>
      <c r="F11" s="191">
        <f>SUMIFS('II.Bảng lương'!E:E,'II.Bảng lương'!B:B,'III.Data Phiếu lương'!B11)</f>
        <v>0</v>
      </c>
      <c r="G11" s="191">
        <f>SUMIFS('II.Bảng lương'!F:F,'II.Bảng lương'!B:B,'III.Data Phiếu lương'!B11)</f>
        <v>0</v>
      </c>
      <c r="H11" s="191">
        <f>SUMIFS('II.Bảng lương'!G:G,'II.Bảng lương'!B:B,'III.Data Phiếu lương'!B11)</f>
        <v>0</v>
      </c>
      <c r="I11" s="191">
        <f>SUMIFS('II.Bảng lương'!J:J,'II.Bảng lương'!B:B,'III.Data Phiếu lương'!B11)</f>
        <v>0</v>
      </c>
      <c r="J11" s="191">
        <f>SUMIFS('II.Bảng lương'!K:K,'II.Bảng lương'!B:B,'III.Data Phiếu lương'!B11)</f>
        <v>0</v>
      </c>
      <c r="K11" s="192">
        <f>SUMIFS('II.Bảng lương'!T:T,'II.Bảng lương'!B:B,'III.Data Phiếu lương'!B11)</f>
        <v>0</v>
      </c>
      <c r="L11" s="192">
        <f>SUMIFS('II.Bảng lương'!U:U,'II.Bảng lương'!B:B,'III.Data Phiếu lương'!B11)</f>
        <v>0</v>
      </c>
      <c r="M11" s="191">
        <f>SUMIFS('II.Bảng lương'!V:V,'II.Bảng lương'!B:B,'III.Data Phiếu lương'!B11)
+SUMIFS('II.Bảng lương'!W:W,'II.Bảng lương'!B:B,'III.Data Phiếu lương'!B11)</f>
        <v>0</v>
      </c>
      <c r="N11" s="191">
        <f>SUMIFS('II.Bảng lương'!X:X,'II.Bảng lương'!B:B,'III.Data Phiếu lương'!B11)</f>
        <v>0</v>
      </c>
      <c r="O11" s="191">
        <f>SUMIFS('II.Bảng lương'!Y:Y,'II.Bảng lương'!B:B,'III.Data Phiếu lương'!B11)</f>
        <v>0</v>
      </c>
      <c r="P11" s="191">
        <f>SUMIFS('II.Bảng lương'!Z:Z,'II.Bảng lương'!B:B,'III.Data Phiếu lương'!B11)</f>
        <v>0</v>
      </c>
      <c r="Q11" s="191">
        <f>SUMIFS('II.Bảng lương'!AA:AA,'II.Bảng lương'!$B:$B,'III.Data Phiếu lương'!$B11)</f>
        <v>0</v>
      </c>
      <c r="R11" s="191">
        <f>SUMIFS('II.Bảng lương'!AB:AB,'II.Bảng lương'!$B:$B,'III.Data Phiếu lương'!$B11)</f>
        <v>0</v>
      </c>
      <c r="S11" s="191">
        <f>SUMIFS('II.Bảng lương'!AC:AC,'II.Bảng lương'!$B:$B,'III.Data Phiếu lương'!$B11)</f>
        <v>0</v>
      </c>
      <c r="T11" s="191">
        <f>SUMIFS('II.Bảng lương'!AD:AD,'II.Bảng lương'!$B:$B,'III.Data Phiếu lương'!$B11)</f>
        <v>0</v>
      </c>
      <c r="U11" s="191">
        <f>SUMIFS('II.Bảng lương'!AE:AE,'II.Bảng lương'!$B:$B,'III.Data Phiếu lương'!$B11)</f>
        <v>0</v>
      </c>
      <c r="V11" s="192">
        <f>SUMIFS('II.Bảng lương'!AF:AF,'II.Bảng lương'!$B:$B,'III.Data Phiếu lương'!$B11)</f>
        <v>0</v>
      </c>
      <c r="W11" s="192">
        <f>SUMIFS('II.Bảng lương'!AG:AG,'II.Bảng lương'!$B:$B,'III.Data Phiếu lương'!$B11)</f>
        <v>0</v>
      </c>
      <c r="X11" s="193">
        <f>SUMIFS('II.Bảng lương'!L:L,'II.Bảng lương'!$B:$B,'III.Data Phiếu lương'!$B11)</f>
        <v>0</v>
      </c>
      <c r="Y11" s="191">
        <f>SUMIFS('II.Bảng lương'!M:M,'II.Bảng lương'!$B:$B,'III.Data Phiếu lương'!$B11)</f>
        <v>0</v>
      </c>
      <c r="Z11" s="192">
        <f t="shared" si="2"/>
        <v>0</v>
      </c>
      <c r="AA11" s="191">
        <f>SUMIFS('II.Bảng lương'!AL:AL,'II.Bảng lương'!$B:$B,'III.Data Phiếu lương'!$B11)</f>
        <v>0</v>
      </c>
      <c r="AB11" s="191">
        <f>SUMIFS('II.Bảng lương'!AP:AP,'II.Bảng lương'!$B:$B,'III.Data Phiếu lương'!$B11)</f>
        <v>0</v>
      </c>
      <c r="AC11" s="191">
        <f>SUMIFS('II.Bảng lương'!AQ:AQ,'II.Bảng lương'!$B:$B,'III.Data Phiếu lương'!$B11)</f>
        <v>0</v>
      </c>
      <c r="AD11" s="191">
        <f>SUMIFS('II.Bảng lương'!AR:AR,'II.Bảng lương'!$B:$B,'III.Data Phiếu lương'!$B11)</f>
        <v>0</v>
      </c>
      <c r="AE11" s="191">
        <f>SUMIFS('II.Bảng lương'!AS:AS,'II.Bảng lương'!$B:$B,'III.Data Phiếu lương'!$B11)</f>
        <v>0</v>
      </c>
      <c r="AF11" s="191">
        <f>SUMIFS('II.Bảng lương'!AT:AT,'II.Bảng lương'!$B:$B,'III.Data Phiếu lương'!$B11)</f>
        <v>0</v>
      </c>
      <c r="AG11" s="191">
        <f>SUMIFS('II.Bảng lương'!AU:AU,'II.Bảng lương'!$B:$B,'III.Data Phiếu lương'!$B11)</f>
        <v>0</v>
      </c>
      <c r="AH11" s="191">
        <f>SUMIFS('II.Bảng lương'!AV:AV,'II.Bảng lương'!$B:$B,'III.Data Phiếu lương'!$B11)</f>
        <v>0</v>
      </c>
      <c r="AI11" s="191">
        <f>SUMIFS('II.Bảng lương'!AW:AW,'II.Bảng lương'!$B:$B,'III.Data Phiếu lương'!$B11)</f>
        <v>0</v>
      </c>
      <c r="AJ11" s="192">
        <f>SUMIFS('II.Bảng lương'!AX:AX,'II.Bảng lương'!$B:$B,'III.Data Phiếu lương'!$B11)</f>
        <v>0</v>
      </c>
      <c r="AK11" s="192">
        <f>SUMIFS('II.Bảng lương'!AY:AY,'II.Bảng lương'!$B:$B,'III.Data Phiếu lương'!$B11)</f>
        <v>0</v>
      </c>
      <c r="AL11" s="191">
        <f>SUMIFS('II.Bảng lương'!BD:BD,'II.Bảng lương'!$B:$B,'III.Data Phiếu lương'!$B11)</f>
        <v>0</v>
      </c>
      <c r="AM11" s="191">
        <f>SUMIFS('II.Bảng lương'!BE:BE,'II.Bảng lương'!$B:$B,'III.Data Phiếu lương'!$B11)</f>
        <v>0</v>
      </c>
      <c r="AN11" s="191">
        <f>SUMIFS('II.Bảng lương'!BF:BF,'II.Bảng lương'!$B:$B,'III.Data Phiếu lương'!$B11)</f>
        <v>0</v>
      </c>
      <c r="AO11" s="192">
        <f t="shared" si="3"/>
        <v>0</v>
      </c>
      <c r="AP11" s="192">
        <f t="shared" si="4"/>
        <v>0</v>
      </c>
      <c r="AQ11" s="192">
        <f>SUMIFS('II.Bảng lương'!BM:BM,'II.Bảng lương'!$B:$B,'III.Data Phiếu lương'!$B11)</f>
        <v>0</v>
      </c>
      <c r="AR11" s="192">
        <f t="shared" si="5"/>
        <v>0</v>
      </c>
      <c r="AS11" s="191">
        <f t="shared" si="6"/>
        <v>0</v>
      </c>
      <c r="AT11" s="191">
        <f>SUMIF('II.Bảng lương'!B:B,'III.Data Phiếu lương'!B11,'II.Bảng lương'!BP:BP)</f>
        <v>0</v>
      </c>
      <c r="AU11" s="191">
        <f t="shared" si="7"/>
        <v>0</v>
      </c>
      <c r="AV11" s="194" t="e">
        <f>INDEX('I.Dữ liệu Tính lương'!L:L,MATCH('II.Bảng lương'!B17,'I.Dữ liệu Tính lương'!B:B,0),1)</f>
        <v>#N/A</v>
      </c>
      <c r="AW11" s="196" t="e">
        <f>INDEX('I.Dữ liệu Tính lương'!$G:$G,MATCH('III.Data Phiếu lương'!B11,'I.Dữ liệu Tính lương'!B:B,0),1)</f>
        <v>#N/A</v>
      </c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</row>
    <row r="12" spans="1:79">
      <c r="A12" s="189" t="e">
        <f>INDEX('II.Bảng lương'!$A:$A,MATCH('III.Data Phiếu lương'!B12,'II.Bảng lương'!B:B,0),1)</f>
        <v>#N/A</v>
      </c>
      <c r="B12" s="190" t="s">
        <v>126</v>
      </c>
      <c r="C12" s="188" t="e">
        <f>INDEX('II.Bảng lương'!$C:$C,MATCH('III.Data Phiếu lương'!B12,'II.Bảng lương'!B:B,0),1)</f>
        <v>#N/A</v>
      </c>
      <c r="D12" s="188" t="e">
        <f>INDEX('II.Bảng lương'!$D:$D,MATCH('III.Data Phiếu lương'!B12,'II.Bảng lương'!B:B,0),1)</f>
        <v>#N/A</v>
      </c>
      <c r="E12" s="188">
        <f>SUMIFS('II.Bảng lương'!I:I,'II.Bảng lương'!B:B,'III.Data Phiếu lương'!B12)</f>
        <v>0</v>
      </c>
      <c r="F12" s="191">
        <f>SUMIFS('II.Bảng lương'!E:E,'II.Bảng lương'!B:B,'III.Data Phiếu lương'!B12)</f>
        <v>0</v>
      </c>
      <c r="G12" s="191">
        <f>SUMIFS('II.Bảng lương'!F:F,'II.Bảng lương'!B:B,'III.Data Phiếu lương'!B12)</f>
        <v>0</v>
      </c>
      <c r="H12" s="191">
        <f>SUMIFS('II.Bảng lương'!G:G,'II.Bảng lương'!B:B,'III.Data Phiếu lương'!B12)</f>
        <v>0</v>
      </c>
      <c r="I12" s="191">
        <f>SUMIFS('II.Bảng lương'!J:J,'II.Bảng lương'!B:B,'III.Data Phiếu lương'!B12)</f>
        <v>0</v>
      </c>
      <c r="J12" s="191">
        <f>SUMIFS('II.Bảng lương'!K:K,'II.Bảng lương'!B:B,'III.Data Phiếu lương'!B12)</f>
        <v>0</v>
      </c>
      <c r="K12" s="192">
        <f>SUMIFS('II.Bảng lương'!T:T,'II.Bảng lương'!B:B,'III.Data Phiếu lương'!B12)</f>
        <v>0</v>
      </c>
      <c r="L12" s="192">
        <f>SUMIFS('II.Bảng lương'!U:U,'II.Bảng lương'!B:B,'III.Data Phiếu lương'!B12)</f>
        <v>0</v>
      </c>
      <c r="M12" s="191">
        <f>SUMIFS('II.Bảng lương'!V:V,'II.Bảng lương'!B:B,'III.Data Phiếu lương'!B12)
+SUMIFS('II.Bảng lương'!W:W,'II.Bảng lương'!B:B,'III.Data Phiếu lương'!B12)</f>
        <v>0</v>
      </c>
      <c r="N12" s="191">
        <f>SUMIFS('II.Bảng lương'!X:X,'II.Bảng lương'!B:B,'III.Data Phiếu lương'!B12)</f>
        <v>0</v>
      </c>
      <c r="O12" s="191">
        <f>SUMIFS('II.Bảng lương'!Y:Y,'II.Bảng lương'!B:B,'III.Data Phiếu lương'!B12)</f>
        <v>0</v>
      </c>
      <c r="P12" s="191">
        <f>SUMIFS('II.Bảng lương'!Z:Z,'II.Bảng lương'!B:B,'III.Data Phiếu lương'!B12)</f>
        <v>0</v>
      </c>
      <c r="Q12" s="191">
        <f>SUMIFS('II.Bảng lương'!AA:AA,'II.Bảng lương'!$B:$B,'III.Data Phiếu lương'!$B12)</f>
        <v>0</v>
      </c>
      <c r="R12" s="191">
        <f>SUMIFS('II.Bảng lương'!AB:AB,'II.Bảng lương'!$B:$B,'III.Data Phiếu lương'!$B12)</f>
        <v>0</v>
      </c>
      <c r="S12" s="191">
        <f>SUMIFS('II.Bảng lương'!AC:AC,'II.Bảng lương'!$B:$B,'III.Data Phiếu lương'!$B12)</f>
        <v>0</v>
      </c>
      <c r="T12" s="191">
        <f>SUMIFS('II.Bảng lương'!AD:AD,'II.Bảng lương'!$B:$B,'III.Data Phiếu lương'!$B12)</f>
        <v>0</v>
      </c>
      <c r="U12" s="191">
        <f>SUMIFS('II.Bảng lương'!AE:AE,'II.Bảng lương'!$B:$B,'III.Data Phiếu lương'!$B12)</f>
        <v>0</v>
      </c>
      <c r="V12" s="192">
        <f>SUMIFS('II.Bảng lương'!AF:AF,'II.Bảng lương'!$B:$B,'III.Data Phiếu lương'!$B12)</f>
        <v>0</v>
      </c>
      <c r="W12" s="192">
        <f>SUMIFS('II.Bảng lương'!AG:AG,'II.Bảng lương'!$B:$B,'III.Data Phiếu lương'!$B12)</f>
        <v>0</v>
      </c>
      <c r="X12" s="193">
        <f>SUMIFS('II.Bảng lương'!L:L,'II.Bảng lương'!$B:$B,'III.Data Phiếu lương'!$B12)</f>
        <v>0</v>
      </c>
      <c r="Y12" s="191">
        <f>SUMIFS('II.Bảng lương'!M:M,'II.Bảng lương'!$B:$B,'III.Data Phiếu lương'!$B12)</f>
        <v>0</v>
      </c>
      <c r="Z12" s="192">
        <f t="shared" si="2"/>
        <v>0</v>
      </c>
      <c r="AA12" s="191">
        <f>SUMIFS('II.Bảng lương'!AL:AL,'II.Bảng lương'!$B:$B,'III.Data Phiếu lương'!$B12)</f>
        <v>0</v>
      </c>
      <c r="AB12" s="191">
        <f>SUMIFS('II.Bảng lương'!AP:AP,'II.Bảng lương'!$B:$B,'III.Data Phiếu lương'!$B12)</f>
        <v>0</v>
      </c>
      <c r="AC12" s="191">
        <f>SUMIFS('II.Bảng lương'!AQ:AQ,'II.Bảng lương'!$B:$B,'III.Data Phiếu lương'!$B12)</f>
        <v>0</v>
      </c>
      <c r="AD12" s="191">
        <f>SUMIFS('II.Bảng lương'!AR:AR,'II.Bảng lương'!$B:$B,'III.Data Phiếu lương'!$B12)</f>
        <v>0</v>
      </c>
      <c r="AE12" s="191">
        <f>SUMIFS('II.Bảng lương'!AS:AS,'II.Bảng lương'!$B:$B,'III.Data Phiếu lương'!$B12)</f>
        <v>0</v>
      </c>
      <c r="AF12" s="191">
        <f>SUMIFS('II.Bảng lương'!AT:AT,'II.Bảng lương'!$B:$B,'III.Data Phiếu lương'!$B12)</f>
        <v>0</v>
      </c>
      <c r="AG12" s="191">
        <f>SUMIFS('II.Bảng lương'!AU:AU,'II.Bảng lương'!$B:$B,'III.Data Phiếu lương'!$B12)</f>
        <v>0</v>
      </c>
      <c r="AH12" s="191">
        <f>SUMIFS('II.Bảng lương'!AV:AV,'II.Bảng lương'!$B:$B,'III.Data Phiếu lương'!$B12)</f>
        <v>0</v>
      </c>
      <c r="AI12" s="191">
        <f>SUMIFS('II.Bảng lương'!AW:AW,'II.Bảng lương'!$B:$B,'III.Data Phiếu lương'!$B12)</f>
        <v>0</v>
      </c>
      <c r="AJ12" s="192">
        <f>SUMIFS('II.Bảng lương'!AX:AX,'II.Bảng lương'!$B:$B,'III.Data Phiếu lương'!$B12)</f>
        <v>0</v>
      </c>
      <c r="AK12" s="192">
        <f>SUMIFS('II.Bảng lương'!AY:AY,'II.Bảng lương'!$B:$B,'III.Data Phiếu lương'!$B12)</f>
        <v>0</v>
      </c>
      <c r="AL12" s="191">
        <f>SUMIFS('II.Bảng lương'!BD:BD,'II.Bảng lương'!$B:$B,'III.Data Phiếu lương'!$B12)</f>
        <v>0</v>
      </c>
      <c r="AM12" s="191">
        <f>SUMIFS('II.Bảng lương'!BE:BE,'II.Bảng lương'!$B:$B,'III.Data Phiếu lương'!$B12)</f>
        <v>0</v>
      </c>
      <c r="AN12" s="191">
        <f>SUMIFS('II.Bảng lương'!BF:BF,'II.Bảng lương'!$B:$B,'III.Data Phiếu lương'!$B12)</f>
        <v>0</v>
      </c>
      <c r="AO12" s="192">
        <f t="shared" si="3"/>
        <v>0</v>
      </c>
      <c r="AP12" s="192">
        <f t="shared" si="4"/>
        <v>0</v>
      </c>
      <c r="AQ12" s="192">
        <f>SUMIFS('II.Bảng lương'!BM:BM,'II.Bảng lương'!$B:$B,'III.Data Phiếu lương'!$B12)</f>
        <v>0</v>
      </c>
      <c r="AR12" s="192">
        <f t="shared" si="5"/>
        <v>0</v>
      </c>
      <c r="AS12" s="191">
        <f t="shared" si="6"/>
        <v>0</v>
      </c>
      <c r="AT12" s="191">
        <f>SUMIF('II.Bảng lương'!B:B,'III.Data Phiếu lương'!B12,'II.Bảng lương'!BP:BP)</f>
        <v>0</v>
      </c>
      <c r="AU12" s="191">
        <f t="shared" si="7"/>
        <v>0</v>
      </c>
      <c r="AV12" s="194" t="e">
        <f>INDEX('I.Dữ liệu Tính lương'!L:L,MATCH('II.Bảng lương'!B18,'I.Dữ liệu Tính lương'!B:B,0),1)</f>
        <v>#N/A</v>
      </c>
      <c r="AW12" s="196" t="e">
        <f>INDEX('I.Dữ liệu Tính lương'!$G:$G,MATCH('III.Data Phiếu lương'!B12,'I.Dữ liệu Tính lương'!B:B,0),1)</f>
        <v>#N/A</v>
      </c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  <c r="BS12" s="198"/>
      <c r="BT12" s="198"/>
      <c r="BU12" s="198"/>
      <c r="BV12" s="198"/>
      <c r="BW12" s="198"/>
      <c r="BX12" s="198"/>
      <c r="BY12" s="198"/>
      <c r="BZ12" s="198"/>
      <c r="CA12" s="198"/>
    </row>
    <row r="13" spans="1:79">
      <c r="A13" s="189" t="e">
        <f>INDEX('II.Bảng lương'!$A:$A,MATCH('III.Data Phiếu lương'!B13,'II.Bảng lương'!B:B,0),1)</f>
        <v>#N/A</v>
      </c>
      <c r="B13" s="190" t="s">
        <v>127</v>
      </c>
      <c r="C13" s="188" t="e">
        <f>INDEX('II.Bảng lương'!$C:$C,MATCH('III.Data Phiếu lương'!B13,'II.Bảng lương'!B:B,0),1)</f>
        <v>#N/A</v>
      </c>
      <c r="D13" s="188" t="e">
        <f>INDEX('II.Bảng lương'!$D:$D,MATCH('III.Data Phiếu lương'!B13,'II.Bảng lương'!B:B,0),1)</f>
        <v>#N/A</v>
      </c>
      <c r="E13" s="188">
        <f>SUMIFS('II.Bảng lương'!I:I,'II.Bảng lương'!B:B,'III.Data Phiếu lương'!B13)</f>
        <v>0</v>
      </c>
      <c r="F13" s="191">
        <f>SUMIFS('II.Bảng lương'!E:E,'II.Bảng lương'!B:B,'III.Data Phiếu lương'!B13)</f>
        <v>0</v>
      </c>
      <c r="G13" s="191">
        <f>SUMIFS('II.Bảng lương'!F:F,'II.Bảng lương'!B:B,'III.Data Phiếu lương'!B13)</f>
        <v>0</v>
      </c>
      <c r="H13" s="191">
        <f>SUMIFS('II.Bảng lương'!G:G,'II.Bảng lương'!B:B,'III.Data Phiếu lương'!B13)</f>
        <v>0</v>
      </c>
      <c r="I13" s="191">
        <f>SUMIFS('II.Bảng lương'!J:J,'II.Bảng lương'!B:B,'III.Data Phiếu lương'!B13)</f>
        <v>0</v>
      </c>
      <c r="J13" s="191">
        <f>SUMIFS('II.Bảng lương'!K:K,'II.Bảng lương'!B:B,'III.Data Phiếu lương'!B13)</f>
        <v>0</v>
      </c>
      <c r="K13" s="192">
        <f>SUMIFS('II.Bảng lương'!T:T,'II.Bảng lương'!B:B,'III.Data Phiếu lương'!B13)</f>
        <v>0</v>
      </c>
      <c r="L13" s="192">
        <f>SUMIFS('II.Bảng lương'!U:U,'II.Bảng lương'!B:B,'III.Data Phiếu lương'!B13)</f>
        <v>0</v>
      </c>
      <c r="M13" s="191">
        <f>SUMIFS('II.Bảng lương'!V:V,'II.Bảng lương'!B:B,'III.Data Phiếu lương'!B13)
+SUMIFS('II.Bảng lương'!W:W,'II.Bảng lương'!B:B,'III.Data Phiếu lương'!B13)</f>
        <v>0</v>
      </c>
      <c r="N13" s="191">
        <f>SUMIFS('II.Bảng lương'!X:X,'II.Bảng lương'!B:B,'III.Data Phiếu lương'!B13)</f>
        <v>0</v>
      </c>
      <c r="O13" s="191">
        <f>SUMIFS('II.Bảng lương'!Y:Y,'II.Bảng lương'!B:B,'III.Data Phiếu lương'!B13)</f>
        <v>0</v>
      </c>
      <c r="P13" s="191">
        <f>SUMIFS('II.Bảng lương'!Z:Z,'II.Bảng lương'!B:B,'III.Data Phiếu lương'!B13)</f>
        <v>0</v>
      </c>
      <c r="Q13" s="191">
        <f>SUMIFS('II.Bảng lương'!AA:AA,'II.Bảng lương'!$B:$B,'III.Data Phiếu lương'!$B13)</f>
        <v>0</v>
      </c>
      <c r="R13" s="191">
        <f>SUMIFS('II.Bảng lương'!AB:AB,'II.Bảng lương'!$B:$B,'III.Data Phiếu lương'!$B13)</f>
        <v>0</v>
      </c>
      <c r="S13" s="191">
        <f>SUMIFS('II.Bảng lương'!AC:AC,'II.Bảng lương'!$B:$B,'III.Data Phiếu lương'!$B13)</f>
        <v>0</v>
      </c>
      <c r="T13" s="191">
        <f>SUMIFS('II.Bảng lương'!AD:AD,'II.Bảng lương'!$B:$B,'III.Data Phiếu lương'!$B13)</f>
        <v>0</v>
      </c>
      <c r="U13" s="191">
        <f>SUMIFS('II.Bảng lương'!AE:AE,'II.Bảng lương'!$B:$B,'III.Data Phiếu lương'!$B13)</f>
        <v>0</v>
      </c>
      <c r="V13" s="192">
        <f>SUMIFS('II.Bảng lương'!AF:AF,'II.Bảng lương'!$B:$B,'III.Data Phiếu lương'!$B13)</f>
        <v>0</v>
      </c>
      <c r="W13" s="192">
        <f>SUMIFS('II.Bảng lương'!AG:AG,'II.Bảng lương'!$B:$B,'III.Data Phiếu lương'!$B13)</f>
        <v>0</v>
      </c>
      <c r="X13" s="193">
        <f>SUMIFS('II.Bảng lương'!L:L,'II.Bảng lương'!$B:$B,'III.Data Phiếu lương'!$B13)</f>
        <v>0</v>
      </c>
      <c r="Y13" s="191">
        <f>SUMIFS('II.Bảng lương'!M:M,'II.Bảng lương'!$B:$B,'III.Data Phiếu lương'!$B13)</f>
        <v>0</v>
      </c>
      <c r="Z13" s="192">
        <f t="shared" si="2"/>
        <v>0</v>
      </c>
      <c r="AA13" s="191">
        <f>SUMIFS('II.Bảng lương'!AL:AL,'II.Bảng lương'!$B:$B,'III.Data Phiếu lương'!$B13)</f>
        <v>0</v>
      </c>
      <c r="AB13" s="191">
        <f>SUMIFS('II.Bảng lương'!AP:AP,'II.Bảng lương'!$B:$B,'III.Data Phiếu lương'!$B13)</f>
        <v>0</v>
      </c>
      <c r="AC13" s="191">
        <f>SUMIFS('II.Bảng lương'!AQ:AQ,'II.Bảng lương'!$B:$B,'III.Data Phiếu lương'!$B13)</f>
        <v>0</v>
      </c>
      <c r="AD13" s="191">
        <f>SUMIFS('II.Bảng lương'!AR:AR,'II.Bảng lương'!$B:$B,'III.Data Phiếu lương'!$B13)</f>
        <v>0</v>
      </c>
      <c r="AE13" s="191">
        <f>SUMIFS('II.Bảng lương'!AS:AS,'II.Bảng lương'!$B:$B,'III.Data Phiếu lương'!$B13)</f>
        <v>0</v>
      </c>
      <c r="AF13" s="191">
        <f>SUMIFS('II.Bảng lương'!AT:AT,'II.Bảng lương'!$B:$B,'III.Data Phiếu lương'!$B13)</f>
        <v>0</v>
      </c>
      <c r="AG13" s="191">
        <f>SUMIFS('II.Bảng lương'!AU:AU,'II.Bảng lương'!$B:$B,'III.Data Phiếu lương'!$B13)</f>
        <v>0</v>
      </c>
      <c r="AH13" s="191">
        <f>SUMIFS('II.Bảng lương'!AV:AV,'II.Bảng lương'!$B:$B,'III.Data Phiếu lương'!$B13)</f>
        <v>0</v>
      </c>
      <c r="AI13" s="191">
        <f>SUMIFS('II.Bảng lương'!AW:AW,'II.Bảng lương'!$B:$B,'III.Data Phiếu lương'!$B13)</f>
        <v>0</v>
      </c>
      <c r="AJ13" s="192">
        <f>SUMIFS('II.Bảng lương'!AX:AX,'II.Bảng lương'!$B:$B,'III.Data Phiếu lương'!$B13)</f>
        <v>0</v>
      </c>
      <c r="AK13" s="192">
        <f>SUMIFS('II.Bảng lương'!AY:AY,'II.Bảng lương'!$B:$B,'III.Data Phiếu lương'!$B13)</f>
        <v>0</v>
      </c>
      <c r="AL13" s="191">
        <f>SUMIFS('II.Bảng lương'!BD:BD,'II.Bảng lương'!$B:$B,'III.Data Phiếu lương'!$B13)</f>
        <v>0</v>
      </c>
      <c r="AM13" s="191">
        <f>SUMIFS('II.Bảng lương'!BE:BE,'II.Bảng lương'!$B:$B,'III.Data Phiếu lương'!$B13)</f>
        <v>0</v>
      </c>
      <c r="AN13" s="191">
        <f>SUMIFS('II.Bảng lương'!BF:BF,'II.Bảng lương'!$B:$B,'III.Data Phiếu lương'!$B13)</f>
        <v>0</v>
      </c>
      <c r="AO13" s="192">
        <f t="shared" si="3"/>
        <v>0</v>
      </c>
      <c r="AP13" s="192">
        <f t="shared" si="4"/>
        <v>0</v>
      </c>
      <c r="AQ13" s="192">
        <f>SUMIFS('II.Bảng lương'!BM:BM,'II.Bảng lương'!$B:$B,'III.Data Phiếu lương'!$B13)</f>
        <v>0</v>
      </c>
      <c r="AR13" s="192">
        <f t="shared" si="5"/>
        <v>0</v>
      </c>
      <c r="AS13" s="191">
        <f t="shared" si="6"/>
        <v>0</v>
      </c>
      <c r="AT13" s="191">
        <f>SUMIF('II.Bảng lương'!B:B,'III.Data Phiếu lương'!B13,'II.Bảng lương'!BP:BP)</f>
        <v>0</v>
      </c>
      <c r="AU13" s="191">
        <f t="shared" si="7"/>
        <v>0</v>
      </c>
      <c r="AV13" s="194" t="e">
        <f>INDEX('I.Dữ liệu Tính lương'!L:L,MATCH('II.Bảng lương'!B19,'I.Dữ liệu Tính lương'!B:B,0),1)</f>
        <v>#N/A</v>
      </c>
      <c r="AW13" s="196" t="e">
        <f>INDEX('I.Dữ liệu Tính lương'!$G:$G,MATCH('III.Data Phiếu lương'!B13,'I.Dữ liệu Tính lương'!B:B,0),1)</f>
        <v>#N/A</v>
      </c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8"/>
      <c r="BT13" s="198"/>
      <c r="BU13" s="198"/>
      <c r="BV13" s="198"/>
      <c r="BW13" s="198"/>
      <c r="BX13" s="198"/>
      <c r="BY13" s="198"/>
      <c r="BZ13" s="198"/>
      <c r="CA13" s="198"/>
    </row>
    <row r="14" spans="1:79">
      <c r="A14" s="189" t="e">
        <f>INDEX('II.Bảng lương'!$A:$A,MATCH('III.Data Phiếu lương'!B14,'II.Bảng lương'!B:B,0),1)</f>
        <v>#N/A</v>
      </c>
      <c r="B14" s="190" t="s">
        <v>128</v>
      </c>
      <c r="C14" s="188" t="e">
        <f>INDEX('II.Bảng lương'!$C:$C,MATCH('III.Data Phiếu lương'!B14,'II.Bảng lương'!B:B,0),1)</f>
        <v>#N/A</v>
      </c>
      <c r="D14" s="188" t="e">
        <f>INDEX('II.Bảng lương'!$D:$D,MATCH('III.Data Phiếu lương'!B14,'II.Bảng lương'!B:B,0),1)</f>
        <v>#N/A</v>
      </c>
      <c r="E14" s="188">
        <f>SUMIFS('II.Bảng lương'!I:I,'II.Bảng lương'!B:B,'III.Data Phiếu lương'!B14)</f>
        <v>0</v>
      </c>
      <c r="F14" s="191">
        <f>SUMIFS('II.Bảng lương'!E:E,'II.Bảng lương'!B:B,'III.Data Phiếu lương'!B14)</f>
        <v>0</v>
      </c>
      <c r="G14" s="191">
        <f>SUMIFS('II.Bảng lương'!F:F,'II.Bảng lương'!B:B,'III.Data Phiếu lương'!B14)</f>
        <v>0</v>
      </c>
      <c r="H14" s="191">
        <f>SUMIFS('II.Bảng lương'!G:G,'II.Bảng lương'!B:B,'III.Data Phiếu lương'!B14)</f>
        <v>0</v>
      </c>
      <c r="I14" s="191">
        <f>SUMIFS('II.Bảng lương'!J:J,'II.Bảng lương'!B:B,'III.Data Phiếu lương'!B14)</f>
        <v>0</v>
      </c>
      <c r="J14" s="191">
        <f>SUMIFS('II.Bảng lương'!K:K,'II.Bảng lương'!B:B,'III.Data Phiếu lương'!B14)</f>
        <v>0</v>
      </c>
      <c r="K14" s="192">
        <f>SUMIFS('II.Bảng lương'!T:T,'II.Bảng lương'!B:B,'III.Data Phiếu lương'!B14)</f>
        <v>0</v>
      </c>
      <c r="L14" s="192">
        <f>SUMIFS('II.Bảng lương'!U:U,'II.Bảng lương'!B:B,'III.Data Phiếu lương'!B14)</f>
        <v>0</v>
      </c>
      <c r="M14" s="191">
        <f>SUMIFS('II.Bảng lương'!V:V,'II.Bảng lương'!B:B,'III.Data Phiếu lương'!B14)
+SUMIFS('II.Bảng lương'!W:W,'II.Bảng lương'!B:B,'III.Data Phiếu lương'!B14)</f>
        <v>0</v>
      </c>
      <c r="N14" s="191">
        <f>SUMIFS('II.Bảng lương'!X:X,'II.Bảng lương'!B:B,'III.Data Phiếu lương'!B14)</f>
        <v>0</v>
      </c>
      <c r="O14" s="191">
        <f>SUMIFS('II.Bảng lương'!Y:Y,'II.Bảng lương'!B:B,'III.Data Phiếu lương'!B14)</f>
        <v>0</v>
      </c>
      <c r="P14" s="191">
        <f>SUMIFS('II.Bảng lương'!Z:Z,'II.Bảng lương'!B:B,'III.Data Phiếu lương'!B14)</f>
        <v>0</v>
      </c>
      <c r="Q14" s="191">
        <f>SUMIFS('II.Bảng lương'!AA:AA,'II.Bảng lương'!$B:$B,'III.Data Phiếu lương'!$B14)</f>
        <v>0</v>
      </c>
      <c r="R14" s="191">
        <f>SUMIFS('II.Bảng lương'!AB:AB,'II.Bảng lương'!$B:$B,'III.Data Phiếu lương'!$B14)</f>
        <v>0</v>
      </c>
      <c r="S14" s="191">
        <f>SUMIFS('II.Bảng lương'!AC:AC,'II.Bảng lương'!$B:$B,'III.Data Phiếu lương'!$B14)</f>
        <v>0</v>
      </c>
      <c r="T14" s="191">
        <f>SUMIFS('II.Bảng lương'!AD:AD,'II.Bảng lương'!$B:$B,'III.Data Phiếu lương'!$B14)</f>
        <v>0</v>
      </c>
      <c r="U14" s="191">
        <f>SUMIFS('II.Bảng lương'!AE:AE,'II.Bảng lương'!$B:$B,'III.Data Phiếu lương'!$B14)</f>
        <v>0</v>
      </c>
      <c r="V14" s="192">
        <f>SUMIFS('II.Bảng lương'!AF:AF,'II.Bảng lương'!$B:$B,'III.Data Phiếu lương'!$B14)</f>
        <v>0</v>
      </c>
      <c r="W14" s="192">
        <f>SUMIFS('II.Bảng lương'!AG:AG,'II.Bảng lương'!$B:$B,'III.Data Phiếu lương'!$B14)</f>
        <v>0</v>
      </c>
      <c r="X14" s="193">
        <f>SUMIFS('II.Bảng lương'!L:L,'II.Bảng lương'!$B:$B,'III.Data Phiếu lương'!$B14)</f>
        <v>0</v>
      </c>
      <c r="Y14" s="191">
        <f>SUMIFS('II.Bảng lương'!M:M,'II.Bảng lương'!$B:$B,'III.Data Phiếu lương'!$B14)</f>
        <v>0</v>
      </c>
      <c r="Z14" s="192">
        <f t="shared" si="2"/>
        <v>0</v>
      </c>
      <c r="AA14" s="191">
        <f>SUMIFS('II.Bảng lương'!AL:AL,'II.Bảng lương'!$B:$B,'III.Data Phiếu lương'!$B14)</f>
        <v>0</v>
      </c>
      <c r="AB14" s="191">
        <f>SUMIFS('II.Bảng lương'!AP:AP,'II.Bảng lương'!$B:$B,'III.Data Phiếu lương'!$B14)</f>
        <v>0</v>
      </c>
      <c r="AC14" s="191">
        <f>SUMIFS('II.Bảng lương'!AQ:AQ,'II.Bảng lương'!$B:$B,'III.Data Phiếu lương'!$B14)</f>
        <v>0</v>
      </c>
      <c r="AD14" s="191">
        <f>SUMIFS('II.Bảng lương'!AR:AR,'II.Bảng lương'!$B:$B,'III.Data Phiếu lương'!$B14)</f>
        <v>0</v>
      </c>
      <c r="AE14" s="191">
        <f>SUMIFS('II.Bảng lương'!AS:AS,'II.Bảng lương'!$B:$B,'III.Data Phiếu lương'!$B14)</f>
        <v>0</v>
      </c>
      <c r="AF14" s="191">
        <f>SUMIFS('II.Bảng lương'!AT:AT,'II.Bảng lương'!$B:$B,'III.Data Phiếu lương'!$B14)</f>
        <v>0</v>
      </c>
      <c r="AG14" s="191">
        <f>SUMIFS('II.Bảng lương'!AU:AU,'II.Bảng lương'!$B:$B,'III.Data Phiếu lương'!$B14)</f>
        <v>0</v>
      </c>
      <c r="AH14" s="191">
        <f>SUMIFS('II.Bảng lương'!AV:AV,'II.Bảng lương'!$B:$B,'III.Data Phiếu lương'!$B14)</f>
        <v>0</v>
      </c>
      <c r="AI14" s="191">
        <f>SUMIFS('II.Bảng lương'!AW:AW,'II.Bảng lương'!$B:$B,'III.Data Phiếu lương'!$B14)</f>
        <v>0</v>
      </c>
      <c r="AJ14" s="192">
        <f>SUMIFS('II.Bảng lương'!AX:AX,'II.Bảng lương'!$B:$B,'III.Data Phiếu lương'!$B14)</f>
        <v>0</v>
      </c>
      <c r="AK14" s="192">
        <f>SUMIFS('II.Bảng lương'!AY:AY,'II.Bảng lương'!$B:$B,'III.Data Phiếu lương'!$B14)</f>
        <v>0</v>
      </c>
      <c r="AL14" s="191">
        <f>SUMIFS('II.Bảng lương'!BD:BD,'II.Bảng lương'!$B:$B,'III.Data Phiếu lương'!$B14)</f>
        <v>0</v>
      </c>
      <c r="AM14" s="191">
        <f>SUMIFS('II.Bảng lương'!BE:BE,'II.Bảng lương'!$B:$B,'III.Data Phiếu lương'!$B14)</f>
        <v>0</v>
      </c>
      <c r="AN14" s="191">
        <f>SUMIFS('II.Bảng lương'!BF:BF,'II.Bảng lương'!$B:$B,'III.Data Phiếu lương'!$B14)</f>
        <v>0</v>
      </c>
      <c r="AO14" s="192">
        <f t="shared" si="3"/>
        <v>0</v>
      </c>
      <c r="AP14" s="192">
        <f t="shared" si="4"/>
        <v>0</v>
      </c>
      <c r="AQ14" s="192">
        <f>SUMIFS('II.Bảng lương'!BM:BM,'II.Bảng lương'!$B:$B,'III.Data Phiếu lương'!$B14)</f>
        <v>0</v>
      </c>
      <c r="AR14" s="192">
        <f t="shared" si="5"/>
        <v>0</v>
      </c>
      <c r="AS14" s="191">
        <f t="shared" si="6"/>
        <v>0</v>
      </c>
      <c r="AT14" s="191">
        <f>SUMIF('II.Bảng lương'!B:B,'III.Data Phiếu lương'!B14,'II.Bảng lương'!BP:BP)</f>
        <v>0</v>
      </c>
      <c r="AU14" s="191">
        <f t="shared" si="7"/>
        <v>0</v>
      </c>
      <c r="AV14" s="194" t="e">
        <f>INDEX('I.Dữ liệu Tính lương'!L:L,MATCH('II.Bảng lương'!B20,'I.Dữ liệu Tính lương'!B:B,0),1)</f>
        <v>#N/A</v>
      </c>
      <c r="AW14" s="196" t="e">
        <f>INDEX('I.Dữ liệu Tính lương'!$G:$G,MATCH('III.Data Phiếu lương'!B14,'I.Dữ liệu Tính lương'!B:B,0),1)</f>
        <v>#N/A</v>
      </c>
      <c r="AX14" s="198"/>
      <c r="AY14" s="198"/>
      <c r="AZ14" s="198"/>
      <c r="BA14" s="198"/>
      <c r="BB14" s="198"/>
      <c r="BC14" s="198"/>
      <c r="BD14" s="198"/>
      <c r="BE14" s="198"/>
      <c r="BF14" s="198"/>
      <c r="BG14" s="198"/>
      <c r="BH14" s="198"/>
      <c r="BI14" s="198"/>
      <c r="BJ14" s="198"/>
      <c r="BK14" s="198"/>
      <c r="BL14" s="198"/>
      <c r="BM14" s="198"/>
      <c r="BN14" s="198"/>
      <c r="BO14" s="198"/>
      <c r="BP14" s="198"/>
      <c r="BQ14" s="198"/>
      <c r="BR14" s="198"/>
      <c r="BS14" s="198"/>
      <c r="BT14" s="198"/>
      <c r="BU14" s="198"/>
      <c r="BV14" s="198"/>
      <c r="BW14" s="198"/>
      <c r="BX14" s="198"/>
      <c r="BY14" s="198"/>
      <c r="BZ14" s="198"/>
      <c r="CA14" s="198"/>
    </row>
    <row r="15" spans="1:79">
      <c r="A15" s="189" t="e">
        <f>INDEX('II.Bảng lương'!$A:$A,MATCH('III.Data Phiếu lương'!B15,'II.Bảng lương'!B:B,0),1)</f>
        <v>#N/A</v>
      </c>
      <c r="B15" s="190" t="s">
        <v>129</v>
      </c>
      <c r="C15" s="188" t="e">
        <f>INDEX('II.Bảng lương'!$C:$C,MATCH('III.Data Phiếu lương'!B15,'II.Bảng lương'!B:B,0),1)</f>
        <v>#N/A</v>
      </c>
      <c r="D15" s="188" t="e">
        <f>INDEX('II.Bảng lương'!$D:$D,MATCH('III.Data Phiếu lương'!B15,'II.Bảng lương'!B:B,0),1)</f>
        <v>#N/A</v>
      </c>
      <c r="E15" s="188">
        <f>SUMIFS('II.Bảng lương'!I:I,'II.Bảng lương'!B:B,'III.Data Phiếu lương'!B15)</f>
        <v>0</v>
      </c>
      <c r="F15" s="191">
        <f>SUMIFS('II.Bảng lương'!E:E,'II.Bảng lương'!B:B,'III.Data Phiếu lương'!B15)</f>
        <v>0</v>
      </c>
      <c r="G15" s="191">
        <f>SUMIFS('II.Bảng lương'!F:F,'II.Bảng lương'!B:B,'III.Data Phiếu lương'!B15)</f>
        <v>0</v>
      </c>
      <c r="H15" s="191">
        <f>SUMIFS('II.Bảng lương'!G:G,'II.Bảng lương'!B:B,'III.Data Phiếu lương'!B15)</f>
        <v>0</v>
      </c>
      <c r="I15" s="191">
        <f>SUMIFS('II.Bảng lương'!J:J,'II.Bảng lương'!B:B,'III.Data Phiếu lương'!B15)</f>
        <v>0</v>
      </c>
      <c r="J15" s="191">
        <f>SUMIFS('II.Bảng lương'!K:K,'II.Bảng lương'!B:B,'III.Data Phiếu lương'!B15)</f>
        <v>0</v>
      </c>
      <c r="K15" s="192">
        <f>SUMIFS('II.Bảng lương'!T:T,'II.Bảng lương'!B:B,'III.Data Phiếu lương'!B15)</f>
        <v>0</v>
      </c>
      <c r="L15" s="192">
        <f>SUMIFS('II.Bảng lương'!U:U,'II.Bảng lương'!B:B,'III.Data Phiếu lương'!B15)</f>
        <v>0</v>
      </c>
      <c r="M15" s="191">
        <f>SUMIFS('II.Bảng lương'!V:V,'II.Bảng lương'!B:B,'III.Data Phiếu lương'!B15)
+SUMIFS('II.Bảng lương'!W:W,'II.Bảng lương'!B:B,'III.Data Phiếu lương'!B15)</f>
        <v>0</v>
      </c>
      <c r="N15" s="191">
        <f>SUMIFS('II.Bảng lương'!X:X,'II.Bảng lương'!B:B,'III.Data Phiếu lương'!B15)</f>
        <v>0</v>
      </c>
      <c r="O15" s="191">
        <f>SUMIFS('II.Bảng lương'!Y:Y,'II.Bảng lương'!B:B,'III.Data Phiếu lương'!B15)</f>
        <v>0</v>
      </c>
      <c r="P15" s="191">
        <f>SUMIFS('II.Bảng lương'!Z:Z,'II.Bảng lương'!B:B,'III.Data Phiếu lương'!B15)</f>
        <v>0</v>
      </c>
      <c r="Q15" s="191">
        <f>SUMIFS('II.Bảng lương'!AA:AA,'II.Bảng lương'!$B:$B,'III.Data Phiếu lương'!$B15)</f>
        <v>0</v>
      </c>
      <c r="R15" s="191">
        <f>SUMIFS('II.Bảng lương'!AB:AB,'II.Bảng lương'!$B:$B,'III.Data Phiếu lương'!$B15)</f>
        <v>0</v>
      </c>
      <c r="S15" s="191">
        <f>SUMIFS('II.Bảng lương'!AC:AC,'II.Bảng lương'!$B:$B,'III.Data Phiếu lương'!$B15)</f>
        <v>0</v>
      </c>
      <c r="T15" s="191">
        <f>SUMIFS('II.Bảng lương'!AD:AD,'II.Bảng lương'!$B:$B,'III.Data Phiếu lương'!$B15)</f>
        <v>0</v>
      </c>
      <c r="U15" s="191">
        <f>SUMIFS('II.Bảng lương'!AE:AE,'II.Bảng lương'!$B:$B,'III.Data Phiếu lương'!$B15)</f>
        <v>0</v>
      </c>
      <c r="V15" s="192">
        <f>SUMIFS('II.Bảng lương'!AF:AF,'II.Bảng lương'!$B:$B,'III.Data Phiếu lương'!$B15)</f>
        <v>0</v>
      </c>
      <c r="W15" s="192">
        <f>SUMIFS('II.Bảng lương'!AG:AG,'II.Bảng lương'!$B:$B,'III.Data Phiếu lương'!$B15)</f>
        <v>0</v>
      </c>
      <c r="X15" s="193">
        <f>SUMIFS('II.Bảng lương'!L:L,'II.Bảng lương'!$B:$B,'III.Data Phiếu lương'!$B15)</f>
        <v>0</v>
      </c>
      <c r="Y15" s="191">
        <f>SUMIFS('II.Bảng lương'!M:M,'II.Bảng lương'!$B:$B,'III.Data Phiếu lương'!$B15)</f>
        <v>0</v>
      </c>
      <c r="Z15" s="192">
        <f t="shared" si="2"/>
        <v>0</v>
      </c>
      <c r="AA15" s="191">
        <f>SUMIFS('II.Bảng lương'!AL:AL,'II.Bảng lương'!$B:$B,'III.Data Phiếu lương'!$B15)</f>
        <v>0</v>
      </c>
      <c r="AB15" s="191">
        <f>SUMIFS('II.Bảng lương'!AP:AP,'II.Bảng lương'!$B:$B,'III.Data Phiếu lương'!$B15)</f>
        <v>0</v>
      </c>
      <c r="AC15" s="191">
        <f>SUMIFS('II.Bảng lương'!AQ:AQ,'II.Bảng lương'!$B:$B,'III.Data Phiếu lương'!$B15)</f>
        <v>0</v>
      </c>
      <c r="AD15" s="191">
        <f>SUMIFS('II.Bảng lương'!AR:AR,'II.Bảng lương'!$B:$B,'III.Data Phiếu lương'!$B15)</f>
        <v>0</v>
      </c>
      <c r="AE15" s="191">
        <f>SUMIFS('II.Bảng lương'!AS:AS,'II.Bảng lương'!$B:$B,'III.Data Phiếu lương'!$B15)</f>
        <v>0</v>
      </c>
      <c r="AF15" s="191">
        <f>SUMIFS('II.Bảng lương'!AT:AT,'II.Bảng lương'!$B:$B,'III.Data Phiếu lương'!$B15)</f>
        <v>0</v>
      </c>
      <c r="AG15" s="191">
        <f>SUMIFS('II.Bảng lương'!AU:AU,'II.Bảng lương'!$B:$B,'III.Data Phiếu lương'!$B15)</f>
        <v>0</v>
      </c>
      <c r="AH15" s="191">
        <f>SUMIFS('II.Bảng lương'!AV:AV,'II.Bảng lương'!$B:$B,'III.Data Phiếu lương'!$B15)</f>
        <v>0</v>
      </c>
      <c r="AI15" s="191">
        <f>SUMIFS('II.Bảng lương'!AW:AW,'II.Bảng lương'!$B:$B,'III.Data Phiếu lương'!$B15)</f>
        <v>0</v>
      </c>
      <c r="AJ15" s="192">
        <f>SUMIFS('II.Bảng lương'!AX:AX,'II.Bảng lương'!$B:$B,'III.Data Phiếu lương'!$B15)</f>
        <v>0</v>
      </c>
      <c r="AK15" s="192">
        <f>SUMIFS('II.Bảng lương'!AY:AY,'II.Bảng lương'!$B:$B,'III.Data Phiếu lương'!$B15)</f>
        <v>0</v>
      </c>
      <c r="AL15" s="191">
        <f>SUMIFS('II.Bảng lương'!BD:BD,'II.Bảng lương'!$B:$B,'III.Data Phiếu lương'!$B15)</f>
        <v>0</v>
      </c>
      <c r="AM15" s="191">
        <f>SUMIFS('II.Bảng lương'!BE:BE,'II.Bảng lương'!$B:$B,'III.Data Phiếu lương'!$B15)</f>
        <v>0</v>
      </c>
      <c r="AN15" s="191">
        <f>SUMIFS('II.Bảng lương'!BF:BF,'II.Bảng lương'!$B:$B,'III.Data Phiếu lương'!$B15)</f>
        <v>0</v>
      </c>
      <c r="AO15" s="192">
        <f t="shared" si="3"/>
        <v>0</v>
      </c>
      <c r="AP15" s="192">
        <f t="shared" si="4"/>
        <v>0</v>
      </c>
      <c r="AQ15" s="192">
        <f>SUMIFS('II.Bảng lương'!BM:BM,'II.Bảng lương'!$B:$B,'III.Data Phiếu lương'!$B15)</f>
        <v>0</v>
      </c>
      <c r="AR15" s="192">
        <f t="shared" si="5"/>
        <v>0</v>
      </c>
      <c r="AS15" s="191">
        <f t="shared" si="6"/>
        <v>0</v>
      </c>
      <c r="AT15" s="191">
        <f>SUMIF('II.Bảng lương'!B:B,'III.Data Phiếu lương'!B15,'II.Bảng lương'!BP:BP)</f>
        <v>0</v>
      </c>
      <c r="AU15" s="191">
        <f t="shared" si="7"/>
        <v>0</v>
      </c>
      <c r="AV15" s="194" t="e">
        <f>INDEX('I.Dữ liệu Tính lương'!L:L,MATCH('II.Bảng lương'!B21,'I.Dữ liệu Tính lương'!B:B,0),1)</f>
        <v>#N/A</v>
      </c>
      <c r="AW15" s="196" t="e">
        <f>INDEX('I.Dữ liệu Tính lương'!$G:$G,MATCH('III.Data Phiếu lương'!B15,'I.Dữ liệu Tính lương'!B:B,0),1)</f>
        <v>#N/A</v>
      </c>
      <c r="AX15" s="198"/>
      <c r="AY15" s="198"/>
      <c r="AZ15" s="198"/>
      <c r="BA15" s="198"/>
      <c r="BB15" s="198"/>
      <c r="BC15" s="198"/>
      <c r="BD15" s="198"/>
      <c r="BE15" s="198"/>
      <c r="BF15" s="198"/>
      <c r="BG15" s="198"/>
      <c r="BH15" s="198"/>
      <c r="BI15" s="198"/>
      <c r="BJ15" s="198"/>
      <c r="BK15" s="198"/>
      <c r="BL15" s="198"/>
      <c r="BM15" s="198"/>
      <c r="BN15" s="198"/>
      <c r="BO15" s="198"/>
      <c r="BP15" s="198"/>
      <c r="BQ15" s="198"/>
      <c r="BR15" s="198"/>
      <c r="BS15" s="198"/>
      <c r="BT15" s="198"/>
      <c r="BU15" s="198"/>
      <c r="BV15" s="198"/>
      <c r="BW15" s="198"/>
      <c r="BX15" s="198"/>
      <c r="BY15" s="198"/>
      <c r="BZ15" s="198"/>
      <c r="CA15" s="198"/>
    </row>
    <row r="16" spans="1:79">
      <c r="A16" s="189" t="e">
        <f>INDEX('II.Bảng lương'!$A:$A,MATCH('III.Data Phiếu lương'!B16,'II.Bảng lương'!B:B,0),1)</f>
        <v>#N/A</v>
      </c>
      <c r="B16" s="190" t="s">
        <v>115</v>
      </c>
      <c r="C16" s="188" t="e">
        <f>INDEX('II.Bảng lương'!$C:$C,MATCH('III.Data Phiếu lương'!B16,'II.Bảng lương'!B:B,0),1)</f>
        <v>#N/A</v>
      </c>
      <c r="D16" s="188" t="e">
        <f>INDEX('II.Bảng lương'!$D:$D,MATCH('III.Data Phiếu lương'!B16,'II.Bảng lương'!B:B,0),1)</f>
        <v>#N/A</v>
      </c>
      <c r="E16" s="188">
        <f>SUMIFS('II.Bảng lương'!I:I,'II.Bảng lương'!B:B,'III.Data Phiếu lương'!B16)</f>
        <v>0</v>
      </c>
      <c r="F16" s="191">
        <f>SUMIFS('II.Bảng lương'!E:E,'II.Bảng lương'!B:B,'III.Data Phiếu lương'!B16)</f>
        <v>0</v>
      </c>
      <c r="G16" s="191">
        <f>SUMIFS('II.Bảng lương'!F:F,'II.Bảng lương'!B:B,'III.Data Phiếu lương'!B16)</f>
        <v>0</v>
      </c>
      <c r="H16" s="191">
        <f>SUMIFS('II.Bảng lương'!G:G,'II.Bảng lương'!B:B,'III.Data Phiếu lương'!B16)</f>
        <v>0</v>
      </c>
      <c r="I16" s="191">
        <f>SUMIFS('II.Bảng lương'!J:J,'II.Bảng lương'!B:B,'III.Data Phiếu lương'!B16)</f>
        <v>0</v>
      </c>
      <c r="J16" s="191">
        <f>SUMIFS('II.Bảng lương'!K:K,'II.Bảng lương'!B:B,'III.Data Phiếu lương'!B16)</f>
        <v>0</v>
      </c>
      <c r="K16" s="192">
        <f>SUMIFS('II.Bảng lương'!T:T,'II.Bảng lương'!B:B,'III.Data Phiếu lương'!B16)</f>
        <v>0</v>
      </c>
      <c r="L16" s="192">
        <f>SUMIFS('II.Bảng lương'!U:U,'II.Bảng lương'!B:B,'III.Data Phiếu lương'!B16)</f>
        <v>0</v>
      </c>
      <c r="M16" s="191">
        <f>SUMIFS('II.Bảng lương'!V:V,'II.Bảng lương'!B:B,'III.Data Phiếu lương'!B16)
+SUMIFS('II.Bảng lương'!W:W,'II.Bảng lương'!B:B,'III.Data Phiếu lương'!B16)</f>
        <v>0</v>
      </c>
      <c r="N16" s="191">
        <f>SUMIFS('II.Bảng lương'!X:X,'II.Bảng lương'!B:B,'III.Data Phiếu lương'!B16)</f>
        <v>0</v>
      </c>
      <c r="O16" s="191">
        <f>SUMIFS('II.Bảng lương'!Y:Y,'II.Bảng lương'!B:B,'III.Data Phiếu lương'!B16)</f>
        <v>0</v>
      </c>
      <c r="P16" s="191">
        <f>SUMIFS('II.Bảng lương'!Z:Z,'II.Bảng lương'!B:B,'III.Data Phiếu lương'!B16)</f>
        <v>0</v>
      </c>
      <c r="Q16" s="191">
        <f>SUMIFS('II.Bảng lương'!AA:AA,'II.Bảng lương'!$B:$B,'III.Data Phiếu lương'!$B16)</f>
        <v>0</v>
      </c>
      <c r="R16" s="191">
        <f>SUMIFS('II.Bảng lương'!AB:AB,'II.Bảng lương'!$B:$B,'III.Data Phiếu lương'!$B16)</f>
        <v>0</v>
      </c>
      <c r="S16" s="191">
        <f>SUMIFS('II.Bảng lương'!AC:AC,'II.Bảng lương'!$B:$B,'III.Data Phiếu lương'!$B16)</f>
        <v>0</v>
      </c>
      <c r="T16" s="191">
        <f>SUMIFS('II.Bảng lương'!AD:AD,'II.Bảng lương'!$B:$B,'III.Data Phiếu lương'!$B16)</f>
        <v>0</v>
      </c>
      <c r="U16" s="191">
        <f>SUMIFS('II.Bảng lương'!AE:AE,'II.Bảng lương'!$B:$B,'III.Data Phiếu lương'!$B16)</f>
        <v>0</v>
      </c>
      <c r="V16" s="192">
        <f>SUMIFS('II.Bảng lương'!AF:AF,'II.Bảng lương'!$B:$B,'III.Data Phiếu lương'!$B16)</f>
        <v>0</v>
      </c>
      <c r="W16" s="192">
        <f>SUMIFS('II.Bảng lương'!AG:AG,'II.Bảng lương'!$B:$B,'III.Data Phiếu lương'!$B16)</f>
        <v>0</v>
      </c>
      <c r="X16" s="193">
        <f>SUMIFS('II.Bảng lương'!L:L,'II.Bảng lương'!$B:$B,'III.Data Phiếu lương'!$B16)</f>
        <v>0</v>
      </c>
      <c r="Y16" s="191">
        <f>SUMIFS('II.Bảng lương'!M:M,'II.Bảng lương'!$B:$B,'III.Data Phiếu lương'!$B16)</f>
        <v>0</v>
      </c>
      <c r="Z16" s="192">
        <f t="shared" si="2"/>
        <v>0</v>
      </c>
      <c r="AA16" s="191">
        <f>SUMIFS('II.Bảng lương'!AL:AL,'II.Bảng lương'!$B:$B,'III.Data Phiếu lương'!$B16)</f>
        <v>0</v>
      </c>
      <c r="AB16" s="191">
        <f>SUMIFS('II.Bảng lương'!AP:AP,'II.Bảng lương'!$B:$B,'III.Data Phiếu lương'!$B16)</f>
        <v>0</v>
      </c>
      <c r="AC16" s="191">
        <f>SUMIFS('II.Bảng lương'!AQ:AQ,'II.Bảng lương'!$B:$B,'III.Data Phiếu lương'!$B16)</f>
        <v>0</v>
      </c>
      <c r="AD16" s="191">
        <f>SUMIFS('II.Bảng lương'!AR:AR,'II.Bảng lương'!$B:$B,'III.Data Phiếu lương'!$B16)</f>
        <v>0</v>
      </c>
      <c r="AE16" s="191">
        <f>SUMIFS('II.Bảng lương'!AS:AS,'II.Bảng lương'!$B:$B,'III.Data Phiếu lương'!$B16)</f>
        <v>0</v>
      </c>
      <c r="AF16" s="191">
        <f>SUMIFS('II.Bảng lương'!AT:AT,'II.Bảng lương'!$B:$B,'III.Data Phiếu lương'!$B16)</f>
        <v>0</v>
      </c>
      <c r="AG16" s="191">
        <f>SUMIFS('II.Bảng lương'!AU:AU,'II.Bảng lương'!$B:$B,'III.Data Phiếu lương'!$B16)</f>
        <v>0</v>
      </c>
      <c r="AH16" s="191">
        <f>SUMIFS('II.Bảng lương'!AV:AV,'II.Bảng lương'!$B:$B,'III.Data Phiếu lương'!$B16)</f>
        <v>0</v>
      </c>
      <c r="AI16" s="191">
        <f>SUMIFS('II.Bảng lương'!AW:AW,'II.Bảng lương'!$B:$B,'III.Data Phiếu lương'!$B16)</f>
        <v>0</v>
      </c>
      <c r="AJ16" s="192">
        <f>SUMIFS('II.Bảng lương'!AX:AX,'II.Bảng lương'!$B:$B,'III.Data Phiếu lương'!$B16)</f>
        <v>0</v>
      </c>
      <c r="AK16" s="192">
        <f>SUMIFS('II.Bảng lương'!AY:AY,'II.Bảng lương'!$B:$B,'III.Data Phiếu lương'!$B16)</f>
        <v>0</v>
      </c>
      <c r="AL16" s="191">
        <f>SUMIFS('II.Bảng lương'!BD:BD,'II.Bảng lương'!$B:$B,'III.Data Phiếu lương'!$B16)</f>
        <v>0</v>
      </c>
      <c r="AM16" s="191">
        <f>SUMIFS('II.Bảng lương'!BE:BE,'II.Bảng lương'!$B:$B,'III.Data Phiếu lương'!$B16)</f>
        <v>0</v>
      </c>
      <c r="AN16" s="191">
        <f>SUMIFS('II.Bảng lương'!BF:BF,'II.Bảng lương'!$B:$B,'III.Data Phiếu lương'!$B16)</f>
        <v>0</v>
      </c>
      <c r="AO16" s="192">
        <f t="shared" si="3"/>
        <v>0</v>
      </c>
      <c r="AP16" s="192">
        <f t="shared" si="4"/>
        <v>0</v>
      </c>
      <c r="AQ16" s="192">
        <f>SUMIFS('II.Bảng lương'!BM:BM,'II.Bảng lương'!$B:$B,'III.Data Phiếu lương'!$B16)</f>
        <v>0</v>
      </c>
      <c r="AR16" s="192">
        <f t="shared" si="5"/>
        <v>0</v>
      </c>
      <c r="AS16" s="191">
        <f t="shared" si="6"/>
        <v>0</v>
      </c>
      <c r="AT16" s="191">
        <f>SUMIF('II.Bảng lương'!B:B,'III.Data Phiếu lương'!B16,'II.Bảng lương'!BP:BP)</f>
        <v>0</v>
      </c>
      <c r="AU16" s="191">
        <f t="shared" si="7"/>
        <v>0</v>
      </c>
      <c r="AV16" s="194" t="e">
        <f>INDEX('I.Dữ liệu Tính lương'!L:L,MATCH('II.Bảng lương'!B22,'I.Dữ liệu Tính lương'!B:B,0),1)</f>
        <v>#N/A</v>
      </c>
      <c r="AW16" s="196" t="e">
        <f>INDEX('I.Dữ liệu Tính lương'!$G:$G,MATCH('III.Data Phiếu lương'!B16,'I.Dữ liệu Tính lương'!B:B,0),1)</f>
        <v>#N/A</v>
      </c>
      <c r="AX16" s="198"/>
      <c r="AY16" s="198"/>
      <c r="AZ16" s="198"/>
      <c r="BA16" s="198"/>
      <c r="BB16" s="198"/>
      <c r="BC16" s="198"/>
      <c r="BD16" s="198"/>
      <c r="BE16" s="198"/>
      <c r="BF16" s="198"/>
      <c r="BG16" s="198"/>
      <c r="BH16" s="198"/>
      <c r="BI16" s="198"/>
      <c r="BJ16" s="198"/>
      <c r="BK16" s="198"/>
      <c r="BL16" s="198"/>
      <c r="BM16" s="198"/>
      <c r="BN16" s="198"/>
      <c r="BO16" s="198"/>
      <c r="BP16" s="198"/>
      <c r="BQ16" s="198"/>
      <c r="BR16" s="198"/>
      <c r="BS16" s="198"/>
      <c r="BT16" s="198"/>
      <c r="BU16" s="198"/>
      <c r="BV16" s="198"/>
      <c r="BW16" s="198"/>
      <c r="BX16" s="198"/>
      <c r="BY16" s="198"/>
      <c r="BZ16" s="198"/>
      <c r="CA16" s="198"/>
    </row>
    <row r="17" spans="1:79">
      <c r="A17" s="189" t="e">
        <f>INDEX('II.Bảng lương'!$A:$A,MATCH('III.Data Phiếu lương'!B17,'II.Bảng lương'!B:B,0),1)</f>
        <v>#N/A</v>
      </c>
      <c r="B17" s="190" t="s">
        <v>130</v>
      </c>
      <c r="C17" s="188" t="e">
        <f>INDEX('II.Bảng lương'!$C:$C,MATCH('III.Data Phiếu lương'!B17,'II.Bảng lương'!B:B,0),1)</f>
        <v>#N/A</v>
      </c>
      <c r="D17" s="188" t="e">
        <f>INDEX('II.Bảng lương'!$D:$D,MATCH('III.Data Phiếu lương'!B17,'II.Bảng lương'!B:B,0),1)</f>
        <v>#N/A</v>
      </c>
      <c r="E17" s="188">
        <f>SUMIFS('II.Bảng lương'!I:I,'II.Bảng lương'!B:B,'III.Data Phiếu lương'!B17)</f>
        <v>0</v>
      </c>
      <c r="F17" s="191">
        <f>SUMIFS('II.Bảng lương'!E:E,'II.Bảng lương'!B:B,'III.Data Phiếu lương'!B17)</f>
        <v>0</v>
      </c>
      <c r="G17" s="191">
        <f>SUMIFS('II.Bảng lương'!F:F,'II.Bảng lương'!B:B,'III.Data Phiếu lương'!B17)</f>
        <v>0</v>
      </c>
      <c r="H17" s="191">
        <f>SUMIFS('II.Bảng lương'!G:G,'II.Bảng lương'!B:B,'III.Data Phiếu lương'!B17)</f>
        <v>0</v>
      </c>
      <c r="I17" s="191">
        <f>SUMIFS('II.Bảng lương'!J:J,'II.Bảng lương'!B:B,'III.Data Phiếu lương'!B17)</f>
        <v>0</v>
      </c>
      <c r="J17" s="191">
        <f>SUMIFS('II.Bảng lương'!K:K,'II.Bảng lương'!B:B,'III.Data Phiếu lương'!B17)</f>
        <v>0</v>
      </c>
      <c r="K17" s="192">
        <f>SUMIFS('II.Bảng lương'!T:T,'II.Bảng lương'!B:B,'III.Data Phiếu lương'!B17)</f>
        <v>0</v>
      </c>
      <c r="L17" s="192">
        <f>SUMIFS('II.Bảng lương'!U:U,'II.Bảng lương'!B:B,'III.Data Phiếu lương'!B17)</f>
        <v>0</v>
      </c>
      <c r="M17" s="191">
        <f>SUMIFS('II.Bảng lương'!V:V,'II.Bảng lương'!B:B,'III.Data Phiếu lương'!B17)
+SUMIFS('II.Bảng lương'!W:W,'II.Bảng lương'!B:B,'III.Data Phiếu lương'!B17)</f>
        <v>0</v>
      </c>
      <c r="N17" s="191">
        <f>SUMIFS('II.Bảng lương'!X:X,'II.Bảng lương'!B:B,'III.Data Phiếu lương'!B17)</f>
        <v>0</v>
      </c>
      <c r="O17" s="191">
        <f>SUMIFS('II.Bảng lương'!Y:Y,'II.Bảng lương'!B:B,'III.Data Phiếu lương'!B17)</f>
        <v>0</v>
      </c>
      <c r="P17" s="191">
        <f>SUMIFS('II.Bảng lương'!Z:Z,'II.Bảng lương'!B:B,'III.Data Phiếu lương'!B17)</f>
        <v>0</v>
      </c>
      <c r="Q17" s="191">
        <f>SUMIFS('II.Bảng lương'!AA:AA,'II.Bảng lương'!$B:$B,'III.Data Phiếu lương'!$B17)</f>
        <v>0</v>
      </c>
      <c r="R17" s="191">
        <f>SUMIFS('II.Bảng lương'!AB:AB,'II.Bảng lương'!$B:$B,'III.Data Phiếu lương'!$B17)</f>
        <v>0</v>
      </c>
      <c r="S17" s="191">
        <f>SUMIFS('II.Bảng lương'!AC:AC,'II.Bảng lương'!$B:$B,'III.Data Phiếu lương'!$B17)</f>
        <v>0</v>
      </c>
      <c r="T17" s="191">
        <f>SUMIFS('II.Bảng lương'!AD:AD,'II.Bảng lương'!$B:$B,'III.Data Phiếu lương'!$B17)</f>
        <v>0</v>
      </c>
      <c r="U17" s="191">
        <f>SUMIFS('II.Bảng lương'!AE:AE,'II.Bảng lương'!$B:$B,'III.Data Phiếu lương'!$B17)</f>
        <v>0</v>
      </c>
      <c r="V17" s="192">
        <f>SUMIFS('II.Bảng lương'!AF:AF,'II.Bảng lương'!$B:$B,'III.Data Phiếu lương'!$B17)</f>
        <v>0</v>
      </c>
      <c r="W17" s="192">
        <f>SUMIFS('II.Bảng lương'!AG:AG,'II.Bảng lương'!$B:$B,'III.Data Phiếu lương'!$B17)</f>
        <v>0</v>
      </c>
      <c r="X17" s="193">
        <f>SUMIFS('II.Bảng lương'!L:L,'II.Bảng lương'!$B:$B,'III.Data Phiếu lương'!$B17)</f>
        <v>0</v>
      </c>
      <c r="Y17" s="191">
        <f>SUMIFS('II.Bảng lương'!M:M,'II.Bảng lương'!$B:$B,'III.Data Phiếu lương'!$B17)</f>
        <v>0</v>
      </c>
      <c r="Z17" s="192">
        <f t="shared" si="2"/>
        <v>0</v>
      </c>
      <c r="AA17" s="191">
        <f>SUMIFS('II.Bảng lương'!AL:AL,'II.Bảng lương'!$B:$B,'III.Data Phiếu lương'!$B17)</f>
        <v>0</v>
      </c>
      <c r="AB17" s="191">
        <f>SUMIFS('II.Bảng lương'!AP:AP,'II.Bảng lương'!$B:$B,'III.Data Phiếu lương'!$B17)</f>
        <v>0</v>
      </c>
      <c r="AC17" s="191">
        <f>SUMIFS('II.Bảng lương'!AQ:AQ,'II.Bảng lương'!$B:$B,'III.Data Phiếu lương'!$B17)</f>
        <v>0</v>
      </c>
      <c r="AD17" s="191">
        <f>SUMIFS('II.Bảng lương'!AR:AR,'II.Bảng lương'!$B:$B,'III.Data Phiếu lương'!$B17)</f>
        <v>0</v>
      </c>
      <c r="AE17" s="191">
        <f>SUMIFS('II.Bảng lương'!AS:AS,'II.Bảng lương'!$B:$B,'III.Data Phiếu lương'!$B17)</f>
        <v>0</v>
      </c>
      <c r="AF17" s="191">
        <f>SUMIFS('II.Bảng lương'!AT:AT,'II.Bảng lương'!$B:$B,'III.Data Phiếu lương'!$B17)</f>
        <v>0</v>
      </c>
      <c r="AG17" s="191">
        <f>SUMIFS('II.Bảng lương'!AU:AU,'II.Bảng lương'!$B:$B,'III.Data Phiếu lương'!$B17)</f>
        <v>0</v>
      </c>
      <c r="AH17" s="191">
        <f>SUMIFS('II.Bảng lương'!AV:AV,'II.Bảng lương'!$B:$B,'III.Data Phiếu lương'!$B17)</f>
        <v>0</v>
      </c>
      <c r="AI17" s="191">
        <f>SUMIFS('II.Bảng lương'!AW:AW,'II.Bảng lương'!$B:$B,'III.Data Phiếu lương'!$B17)</f>
        <v>0</v>
      </c>
      <c r="AJ17" s="192">
        <f>SUMIFS('II.Bảng lương'!AX:AX,'II.Bảng lương'!$B:$B,'III.Data Phiếu lương'!$B17)</f>
        <v>0</v>
      </c>
      <c r="AK17" s="192">
        <f>SUMIFS('II.Bảng lương'!AY:AY,'II.Bảng lương'!$B:$B,'III.Data Phiếu lương'!$B17)</f>
        <v>0</v>
      </c>
      <c r="AL17" s="191">
        <f>SUMIFS('II.Bảng lương'!BD:BD,'II.Bảng lương'!$B:$B,'III.Data Phiếu lương'!$B17)</f>
        <v>0</v>
      </c>
      <c r="AM17" s="191">
        <f>SUMIFS('II.Bảng lương'!BE:BE,'II.Bảng lương'!$B:$B,'III.Data Phiếu lương'!$B17)</f>
        <v>0</v>
      </c>
      <c r="AN17" s="191">
        <f>SUMIFS('II.Bảng lương'!BF:BF,'II.Bảng lương'!$B:$B,'III.Data Phiếu lương'!$B17)</f>
        <v>0</v>
      </c>
      <c r="AO17" s="192">
        <f t="shared" si="3"/>
        <v>0</v>
      </c>
      <c r="AP17" s="192">
        <f t="shared" si="4"/>
        <v>0</v>
      </c>
      <c r="AQ17" s="192">
        <f>SUMIFS('II.Bảng lương'!BM:BM,'II.Bảng lương'!$B:$B,'III.Data Phiếu lương'!$B17)</f>
        <v>0</v>
      </c>
      <c r="AR17" s="192">
        <f t="shared" si="5"/>
        <v>0</v>
      </c>
      <c r="AS17" s="191">
        <f t="shared" si="6"/>
        <v>0</v>
      </c>
      <c r="AT17" s="191">
        <f>SUMIF('II.Bảng lương'!B:B,'III.Data Phiếu lương'!B17,'II.Bảng lương'!BP:BP)</f>
        <v>0</v>
      </c>
      <c r="AU17" s="191">
        <f t="shared" si="7"/>
        <v>0</v>
      </c>
      <c r="AV17" s="194" t="e">
        <f>INDEX('I.Dữ liệu Tính lương'!L:L,MATCH('II.Bảng lương'!B23,'I.Dữ liệu Tính lương'!B:B,0),1)</f>
        <v>#N/A</v>
      </c>
      <c r="AW17" s="196" t="e">
        <f>INDEX('I.Dữ liệu Tính lương'!$G:$G,MATCH('III.Data Phiếu lương'!B17,'I.Dữ liệu Tính lương'!B:B,0),1)</f>
        <v>#N/A</v>
      </c>
      <c r="AX17" s="198"/>
      <c r="AY17" s="198"/>
      <c r="AZ17" s="198"/>
      <c r="BA17" s="198"/>
      <c r="BB17" s="198"/>
      <c r="BC17" s="198"/>
      <c r="BD17" s="198"/>
      <c r="BE17" s="198"/>
      <c r="BF17" s="198"/>
      <c r="BG17" s="198"/>
      <c r="BH17" s="198"/>
      <c r="BI17" s="198"/>
      <c r="BJ17" s="198"/>
      <c r="BK17" s="198"/>
      <c r="BL17" s="198"/>
      <c r="BM17" s="198"/>
      <c r="BN17" s="198"/>
      <c r="BO17" s="198"/>
      <c r="BP17" s="198"/>
      <c r="BQ17" s="198"/>
      <c r="BR17" s="198"/>
      <c r="BS17" s="198"/>
      <c r="BT17" s="198"/>
      <c r="BU17" s="198"/>
      <c r="BV17" s="198"/>
      <c r="BW17" s="198"/>
      <c r="BX17" s="198"/>
      <c r="BY17" s="198"/>
      <c r="BZ17" s="198"/>
      <c r="CA17" s="198"/>
    </row>
    <row r="18" spans="1:79">
      <c r="A18" s="189" t="e">
        <f>INDEX('II.Bảng lương'!$A:$A,MATCH('III.Data Phiếu lương'!B18,'II.Bảng lương'!B:B,0),1)</f>
        <v>#N/A</v>
      </c>
      <c r="B18" s="190" t="s">
        <v>131</v>
      </c>
      <c r="C18" s="188" t="e">
        <f>INDEX('II.Bảng lương'!$C:$C,MATCH('III.Data Phiếu lương'!B18,'II.Bảng lương'!B:B,0),1)</f>
        <v>#N/A</v>
      </c>
      <c r="D18" s="188" t="e">
        <f>INDEX('II.Bảng lương'!$D:$D,MATCH('III.Data Phiếu lương'!B18,'II.Bảng lương'!B:B,0),1)</f>
        <v>#N/A</v>
      </c>
      <c r="E18" s="188">
        <f>SUMIFS('II.Bảng lương'!I:I,'II.Bảng lương'!B:B,'III.Data Phiếu lương'!B18)</f>
        <v>0</v>
      </c>
      <c r="F18" s="191">
        <f>SUMIFS('II.Bảng lương'!E:E,'II.Bảng lương'!B:B,'III.Data Phiếu lương'!B18)</f>
        <v>0</v>
      </c>
      <c r="G18" s="191">
        <f>SUMIFS('II.Bảng lương'!F:F,'II.Bảng lương'!B:B,'III.Data Phiếu lương'!B18)</f>
        <v>0</v>
      </c>
      <c r="H18" s="191">
        <f>SUMIFS('II.Bảng lương'!G:G,'II.Bảng lương'!B:B,'III.Data Phiếu lương'!B18)</f>
        <v>0</v>
      </c>
      <c r="I18" s="191">
        <f>SUMIFS('II.Bảng lương'!J:J,'II.Bảng lương'!B:B,'III.Data Phiếu lương'!B18)</f>
        <v>0</v>
      </c>
      <c r="J18" s="191">
        <f>SUMIFS('II.Bảng lương'!K:K,'II.Bảng lương'!B:B,'III.Data Phiếu lương'!B18)</f>
        <v>0</v>
      </c>
      <c r="K18" s="192">
        <f>SUMIFS('II.Bảng lương'!T:T,'II.Bảng lương'!B:B,'III.Data Phiếu lương'!B18)</f>
        <v>0</v>
      </c>
      <c r="L18" s="192">
        <f>SUMIFS('II.Bảng lương'!U:U,'II.Bảng lương'!B:B,'III.Data Phiếu lương'!B18)</f>
        <v>0</v>
      </c>
      <c r="M18" s="191">
        <f>SUMIFS('II.Bảng lương'!V:V,'II.Bảng lương'!B:B,'III.Data Phiếu lương'!B18)
+SUMIFS('II.Bảng lương'!W:W,'II.Bảng lương'!B:B,'III.Data Phiếu lương'!B18)</f>
        <v>0</v>
      </c>
      <c r="N18" s="191">
        <f>SUMIFS('II.Bảng lương'!X:X,'II.Bảng lương'!B:B,'III.Data Phiếu lương'!B18)</f>
        <v>0</v>
      </c>
      <c r="O18" s="191">
        <f>SUMIFS('II.Bảng lương'!Y:Y,'II.Bảng lương'!B:B,'III.Data Phiếu lương'!B18)</f>
        <v>0</v>
      </c>
      <c r="P18" s="191">
        <f>SUMIFS('II.Bảng lương'!Z:Z,'II.Bảng lương'!B:B,'III.Data Phiếu lương'!B18)</f>
        <v>0</v>
      </c>
      <c r="Q18" s="191">
        <f>SUMIFS('II.Bảng lương'!AA:AA,'II.Bảng lương'!$B:$B,'III.Data Phiếu lương'!$B18)</f>
        <v>0</v>
      </c>
      <c r="R18" s="191">
        <f>SUMIFS('II.Bảng lương'!AB:AB,'II.Bảng lương'!$B:$B,'III.Data Phiếu lương'!$B18)</f>
        <v>0</v>
      </c>
      <c r="S18" s="191">
        <f>SUMIFS('II.Bảng lương'!AC:AC,'II.Bảng lương'!$B:$B,'III.Data Phiếu lương'!$B18)</f>
        <v>0</v>
      </c>
      <c r="T18" s="191">
        <f>SUMIFS('II.Bảng lương'!AD:AD,'II.Bảng lương'!$B:$B,'III.Data Phiếu lương'!$B18)</f>
        <v>0</v>
      </c>
      <c r="U18" s="191">
        <f>SUMIFS('II.Bảng lương'!AE:AE,'II.Bảng lương'!$B:$B,'III.Data Phiếu lương'!$B18)</f>
        <v>0</v>
      </c>
      <c r="V18" s="192">
        <f>SUMIFS('II.Bảng lương'!AF:AF,'II.Bảng lương'!$B:$B,'III.Data Phiếu lương'!$B18)</f>
        <v>0</v>
      </c>
      <c r="W18" s="192">
        <f>SUMIFS('II.Bảng lương'!AG:AG,'II.Bảng lương'!$B:$B,'III.Data Phiếu lương'!$B18)</f>
        <v>0</v>
      </c>
      <c r="X18" s="193">
        <f>SUMIFS('II.Bảng lương'!L:L,'II.Bảng lương'!$B:$B,'III.Data Phiếu lương'!$B18)</f>
        <v>0</v>
      </c>
      <c r="Y18" s="191">
        <f>SUMIFS('II.Bảng lương'!M:M,'II.Bảng lương'!$B:$B,'III.Data Phiếu lương'!$B18)</f>
        <v>0</v>
      </c>
      <c r="Z18" s="192">
        <f t="shared" si="2"/>
        <v>0</v>
      </c>
      <c r="AA18" s="191">
        <f>SUMIFS('II.Bảng lương'!AL:AL,'II.Bảng lương'!$B:$B,'III.Data Phiếu lương'!$B18)</f>
        <v>0</v>
      </c>
      <c r="AB18" s="191">
        <f>SUMIFS('II.Bảng lương'!AP:AP,'II.Bảng lương'!$B:$B,'III.Data Phiếu lương'!$B18)</f>
        <v>0</v>
      </c>
      <c r="AC18" s="191">
        <f>SUMIFS('II.Bảng lương'!AQ:AQ,'II.Bảng lương'!$B:$B,'III.Data Phiếu lương'!$B18)</f>
        <v>0</v>
      </c>
      <c r="AD18" s="191">
        <f>SUMIFS('II.Bảng lương'!AR:AR,'II.Bảng lương'!$B:$B,'III.Data Phiếu lương'!$B18)</f>
        <v>0</v>
      </c>
      <c r="AE18" s="191">
        <f>SUMIFS('II.Bảng lương'!AS:AS,'II.Bảng lương'!$B:$B,'III.Data Phiếu lương'!$B18)</f>
        <v>0</v>
      </c>
      <c r="AF18" s="191">
        <f>SUMIFS('II.Bảng lương'!AT:AT,'II.Bảng lương'!$B:$B,'III.Data Phiếu lương'!$B18)</f>
        <v>0</v>
      </c>
      <c r="AG18" s="191">
        <f>SUMIFS('II.Bảng lương'!AU:AU,'II.Bảng lương'!$B:$B,'III.Data Phiếu lương'!$B18)</f>
        <v>0</v>
      </c>
      <c r="AH18" s="191">
        <f>SUMIFS('II.Bảng lương'!AV:AV,'II.Bảng lương'!$B:$B,'III.Data Phiếu lương'!$B18)</f>
        <v>0</v>
      </c>
      <c r="AI18" s="191">
        <f>SUMIFS('II.Bảng lương'!AW:AW,'II.Bảng lương'!$B:$B,'III.Data Phiếu lương'!$B18)</f>
        <v>0</v>
      </c>
      <c r="AJ18" s="192">
        <f>SUMIFS('II.Bảng lương'!AX:AX,'II.Bảng lương'!$B:$B,'III.Data Phiếu lương'!$B18)</f>
        <v>0</v>
      </c>
      <c r="AK18" s="192">
        <f>SUMIFS('II.Bảng lương'!AY:AY,'II.Bảng lương'!$B:$B,'III.Data Phiếu lương'!$B18)</f>
        <v>0</v>
      </c>
      <c r="AL18" s="191">
        <f>SUMIFS('II.Bảng lương'!BD:BD,'II.Bảng lương'!$B:$B,'III.Data Phiếu lương'!$B18)</f>
        <v>0</v>
      </c>
      <c r="AM18" s="191">
        <f>SUMIFS('II.Bảng lương'!BE:BE,'II.Bảng lương'!$B:$B,'III.Data Phiếu lương'!$B18)</f>
        <v>0</v>
      </c>
      <c r="AN18" s="191">
        <f>SUMIFS('II.Bảng lương'!BF:BF,'II.Bảng lương'!$B:$B,'III.Data Phiếu lương'!$B18)</f>
        <v>0</v>
      </c>
      <c r="AO18" s="192">
        <f t="shared" si="3"/>
        <v>0</v>
      </c>
      <c r="AP18" s="192">
        <f t="shared" si="4"/>
        <v>0</v>
      </c>
      <c r="AQ18" s="192">
        <f>SUMIFS('II.Bảng lương'!BM:BM,'II.Bảng lương'!$B:$B,'III.Data Phiếu lương'!$B18)</f>
        <v>0</v>
      </c>
      <c r="AR18" s="192">
        <f t="shared" si="5"/>
        <v>0</v>
      </c>
      <c r="AS18" s="191">
        <f t="shared" si="6"/>
        <v>0</v>
      </c>
      <c r="AT18" s="191">
        <f>SUMIF('II.Bảng lương'!B:B,'III.Data Phiếu lương'!B18,'II.Bảng lương'!BP:BP)</f>
        <v>0</v>
      </c>
      <c r="AU18" s="191">
        <f t="shared" si="7"/>
        <v>0</v>
      </c>
      <c r="AV18" s="194" t="e">
        <f>INDEX('I.Dữ liệu Tính lương'!L:L,MATCH('II.Bảng lương'!B24,'I.Dữ liệu Tính lương'!B:B,0),1)</f>
        <v>#N/A</v>
      </c>
      <c r="AW18" s="196" t="e">
        <f>INDEX('I.Dữ liệu Tính lương'!$G:$G,MATCH('III.Data Phiếu lương'!B18,'I.Dữ liệu Tính lương'!B:B,0),1)</f>
        <v>#N/A</v>
      </c>
      <c r="AX18" s="198"/>
      <c r="AY18" s="198"/>
      <c r="AZ18" s="198"/>
      <c r="BA18" s="198"/>
      <c r="BB18" s="198"/>
      <c r="BC18" s="198"/>
      <c r="BD18" s="198"/>
      <c r="BE18" s="198"/>
      <c r="BF18" s="198"/>
      <c r="BG18" s="198"/>
      <c r="BH18" s="198"/>
      <c r="BI18" s="198"/>
      <c r="BJ18" s="198"/>
      <c r="BK18" s="198"/>
      <c r="BL18" s="198"/>
      <c r="BM18" s="198"/>
      <c r="BN18" s="198"/>
      <c r="BO18" s="198"/>
      <c r="BP18" s="198"/>
      <c r="BQ18" s="198"/>
      <c r="BR18" s="198"/>
      <c r="BS18" s="198"/>
      <c r="BT18" s="198"/>
      <c r="BU18" s="198"/>
      <c r="BV18" s="198"/>
      <c r="BW18" s="198"/>
      <c r="BX18" s="198"/>
      <c r="BY18" s="198"/>
      <c r="BZ18" s="198"/>
      <c r="CA18" s="198"/>
    </row>
    <row r="19" spans="1:79">
      <c r="A19" s="189" t="e">
        <f>INDEX('II.Bảng lương'!$A:$A,MATCH('III.Data Phiếu lương'!B19,'II.Bảng lương'!B:B,0),1)</f>
        <v>#N/A</v>
      </c>
      <c r="B19" s="190" t="s">
        <v>132</v>
      </c>
      <c r="C19" s="188" t="e">
        <f>INDEX('II.Bảng lương'!$C:$C,MATCH('III.Data Phiếu lương'!B19,'II.Bảng lương'!B:B,0),1)</f>
        <v>#N/A</v>
      </c>
      <c r="D19" s="188" t="e">
        <f>INDEX('II.Bảng lương'!$D:$D,MATCH('III.Data Phiếu lương'!B19,'II.Bảng lương'!B:B,0),1)</f>
        <v>#N/A</v>
      </c>
      <c r="E19" s="188">
        <f>SUMIFS('II.Bảng lương'!I:I,'II.Bảng lương'!B:B,'III.Data Phiếu lương'!B19)</f>
        <v>0</v>
      </c>
      <c r="F19" s="191">
        <f>SUMIFS('II.Bảng lương'!E:E,'II.Bảng lương'!B:B,'III.Data Phiếu lương'!B19)</f>
        <v>0</v>
      </c>
      <c r="G19" s="191">
        <f>SUMIFS('II.Bảng lương'!F:F,'II.Bảng lương'!B:B,'III.Data Phiếu lương'!B19)</f>
        <v>0</v>
      </c>
      <c r="H19" s="191">
        <f>SUMIFS('II.Bảng lương'!G:G,'II.Bảng lương'!B:B,'III.Data Phiếu lương'!B19)</f>
        <v>0</v>
      </c>
      <c r="I19" s="191">
        <f>SUMIFS('II.Bảng lương'!J:J,'II.Bảng lương'!B:B,'III.Data Phiếu lương'!B19)</f>
        <v>0</v>
      </c>
      <c r="J19" s="191">
        <f>SUMIFS('II.Bảng lương'!K:K,'II.Bảng lương'!B:B,'III.Data Phiếu lương'!B19)</f>
        <v>0</v>
      </c>
      <c r="K19" s="192">
        <f>SUMIFS('II.Bảng lương'!T:T,'II.Bảng lương'!B:B,'III.Data Phiếu lương'!B19)</f>
        <v>0</v>
      </c>
      <c r="L19" s="192">
        <f>SUMIFS('II.Bảng lương'!U:U,'II.Bảng lương'!B:B,'III.Data Phiếu lương'!B19)</f>
        <v>0</v>
      </c>
      <c r="M19" s="191">
        <f>SUMIFS('II.Bảng lương'!V:V,'II.Bảng lương'!B:B,'III.Data Phiếu lương'!B19)
+SUMIFS('II.Bảng lương'!W:W,'II.Bảng lương'!B:B,'III.Data Phiếu lương'!B19)</f>
        <v>0</v>
      </c>
      <c r="N19" s="191">
        <f>SUMIFS('II.Bảng lương'!X:X,'II.Bảng lương'!B:B,'III.Data Phiếu lương'!B19)</f>
        <v>0</v>
      </c>
      <c r="O19" s="191">
        <f>SUMIFS('II.Bảng lương'!Y:Y,'II.Bảng lương'!B:B,'III.Data Phiếu lương'!B19)</f>
        <v>0</v>
      </c>
      <c r="P19" s="191">
        <f>SUMIFS('II.Bảng lương'!Z:Z,'II.Bảng lương'!B:B,'III.Data Phiếu lương'!B19)</f>
        <v>0</v>
      </c>
      <c r="Q19" s="191">
        <f>SUMIFS('II.Bảng lương'!AA:AA,'II.Bảng lương'!$B:$B,'III.Data Phiếu lương'!$B19)</f>
        <v>0</v>
      </c>
      <c r="R19" s="191">
        <f>SUMIFS('II.Bảng lương'!AB:AB,'II.Bảng lương'!$B:$B,'III.Data Phiếu lương'!$B19)</f>
        <v>0</v>
      </c>
      <c r="S19" s="191">
        <f>SUMIFS('II.Bảng lương'!AC:AC,'II.Bảng lương'!$B:$B,'III.Data Phiếu lương'!$B19)</f>
        <v>0</v>
      </c>
      <c r="T19" s="191">
        <f>SUMIFS('II.Bảng lương'!AD:AD,'II.Bảng lương'!$B:$B,'III.Data Phiếu lương'!$B19)</f>
        <v>0</v>
      </c>
      <c r="U19" s="191">
        <f>SUMIFS('II.Bảng lương'!AE:AE,'II.Bảng lương'!$B:$B,'III.Data Phiếu lương'!$B19)</f>
        <v>0</v>
      </c>
      <c r="V19" s="192">
        <f>SUMIFS('II.Bảng lương'!AF:AF,'II.Bảng lương'!$B:$B,'III.Data Phiếu lương'!$B19)</f>
        <v>0</v>
      </c>
      <c r="W19" s="192">
        <f>SUMIFS('II.Bảng lương'!AG:AG,'II.Bảng lương'!$B:$B,'III.Data Phiếu lương'!$B19)</f>
        <v>0</v>
      </c>
      <c r="X19" s="193">
        <f>SUMIFS('II.Bảng lương'!L:L,'II.Bảng lương'!$B:$B,'III.Data Phiếu lương'!$B19)</f>
        <v>0</v>
      </c>
      <c r="Y19" s="191">
        <f>SUMIFS('II.Bảng lương'!M:M,'II.Bảng lương'!$B:$B,'III.Data Phiếu lương'!$B19)</f>
        <v>0</v>
      </c>
      <c r="Z19" s="192">
        <f t="shared" si="2"/>
        <v>0</v>
      </c>
      <c r="AA19" s="191">
        <f>SUMIFS('II.Bảng lương'!AL:AL,'II.Bảng lương'!$B:$B,'III.Data Phiếu lương'!$B19)</f>
        <v>0</v>
      </c>
      <c r="AB19" s="191">
        <f>SUMIFS('II.Bảng lương'!AP:AP,'II.Bảng lương'!$B:$B,'III.Data Phiếu lương'!$B19)</f>
        <v>0</v>
      </c>
      <c r="AC19" s="191">
        <f>SUMIFS('II.Bảng lương'!AQ:AQ,'II.Bảng lương'!$B:$B,'III.Data Phiếu lương'!$B19)</f>
        <v>0</v>
      </c>
      <c r="AD19" s="191">
        <f>SUMIFS('II.Bảng lương'!AR:AR,'II.Bảng lương'!$B:$B,'III.Data Phiếu lương'!$B19)</f>
        <v>0</v>
      </c>
      <c r="AE19" s="191">
        <f>SUMIFS('II.Bảng lương'!AS:AS,'II.Bảng lương'!$B:$B,'III.Data Phiếu lương'!$B19)</f>
        <v>0</v>
      </c>
      <c r="AF19" s="191">
        <f>SUMIFS('II.Bảng lương'!AT:AT,'II.Bảng lương'!$B:$B,'III.Data Phiếu lương'!$B19)</f>
        <v>0</v>
      </c>
      <c r="AG19" s="191">
        <f>SUMIFS('II.Bảng lương'!AU:AU,'II.Bảng lương'!$B:$B,'III.Data Phiếu lương'!$B19)</f>
        <v>0</v>
      </c>
      <c r="AH19" s="191">
        <f>SUMIFS('II.Bảng lương'!AV:AV,'II.Bảng lương'!$B:$B,'III.Data Phiếu lương'!$B19)</f>
        <v>0</v>
      </c>
      <c r="AI19" s="191">
        <f>SUMIFS('II.Bảng lương'!AW:AW,'II.Bảng lương'!$B:$B,'III.Data Phiếu lương'!$B19)</f>
        <v>0</v>
      </c>
      <c r="AJ19" s="192">
        <f>SUMIFS('II.Bảng lương'!AX:AX,'II.Bảng lương'!$B:$B,'III.Data Phiếu lương'!$B19)</f>
        <v>0</v>
      </c>
      <c r="AK19" s="192">
        <f>SUMIFS('II.Bảng lương'!AY:AY,'II.Bảng lương'!$B:$B,'III.Data Phiếu lương'!$B19)</f>
        <v>0</v>
      </c>
      <c r="AL19" s="191">
        <f>SUMIFS('II.Bảng lương'!BD:BD,'II.Bảng lương'!$B:$B,'III.Data Phiếu lương'!$B19)</f>
        <v>0</v>
      </c>
      <c r="AM19" s="191">
        <f>SUMIFS('II.Bảng lương'!BE:BE,'II.Bảng lương'!$B:$B,'III.Data Phiếu lương'!$B19)</f>
        <v>0</v>
      </c>
      <c r="AN19" s="191">
        <f>SUMIFS('II.Bảng lương'!BF:BF,'II.Bảng lương'!$B:$B,'III.Data Phiếu lương'!$B19)</f>
        <v>0</v>
      </c>
      <c r="AO19" s="192">
        <f t="shared" si="3"/>
        <v>0</v>
      </c>
      <c r="AP19" s="192">
        <f t="shared" si="4"/>
        <v>0</v>
      </c>
      <c r="AQ19" s="192">
        <f>SUMIFS('II.Bảng lương'!BM:BM,'II.Bảng lương'!$B:$B,'III.Data Phiếu lương'!$B19)</f>
        <v>0</v>
      </c>
      <c r="AR19" s="192">
        <f t="shared" si="5"/>
        <v>0</v>
      </c>
      <c r="AS19" s="191">
        <f t="shared" si="6"/>
        <v>0</v>
      </c>
      <c r="AT19" s="191">
        <f>SUMIF('II.Bảng lương'!B:B,'III.Data Phiếu lương'!B19,'II.Bảng lương'!BP:BP)</f>
        <v>0</v>
      </c>
      <c r="AU19" s="191">
        <f t="shared" si="7"/>
        <v>0</v>
      </c>
      <c r="AV19" s="194" t="e">
        <f>INDEX('I.Dữ liệu Tính lương'!L:L,MATCH('II.Bảng lương'!B25,'I.Dữ liệu Tính lương'!B:B,0),1)</f>
        <v>#N/A</v>
      </c>
      <c r="AW19" s="196" t="e">
        <f>INDEX('I.Dữ liệu Tính lương'!$G:$G,MATCH('III.Data Phiếu lương'!B19,'I.Dữ liệu Tính lương'!B:B,0),1)</f>
        <v>#N/A</v>
      </c>
      <c r="AX19" s="198"/>
      <c r="AY19" s="198"/>
      <c r="AZ19" s="198"/>
      <c r="BA19" s="198"/>
      <c r="BB19" s="198"/>
      <c r="BC19" s="198"/>
      <c r="BD19" s="198"/>
      <c r="BE19" s="198"/>
      <c r="BF19" s="198"/>
      <c r="BG19" s="198"/>
      <c r="BH19" s="198"/>
      <c r="BI19" s="198"/>
      <c r="BJ19" s="198"/>
      <c r="BK19" s="198"/>
      <c r="BL19" s="198"/>
      <c r="BM19" s="198"/>
      <c r="BN19" s="198"/>
      <c r="BO19" s="198"/>
      <c r="BP19" s="198"/>
      <c r="BQ19" s="198"/>
      <c r="BR19" s="198"/>
      <c r="BS19" s="198"/>
      <c r="BT19" s="198"/>
      <c r="BU19" s="198"/>
      <c r="BV19" s="198"/>
      <c r="BW19" s="198"/>
      <c r="BX19" s="198"/>
      <c r="BY19" s="198"/>
      <c r="BZ19" s="198"/>
      <c r="CA19" s="198"/>
    </row>
    <row r="20" spans="1:79">
      <c r="A20" s="189" t="e">
        <f>INDEX('II.Bảng lương'!$A:$A,MATCH('III.Data Phiếu lương'!B20,'II.Bảng lương'!B:B,0),1)</f>
        <v>#N/A</v>
      </c>
      <c r="B20" s="190" t="s">
        <v>133</v>
      </c>
      <c r="C20" s="188" t="e">
        <f>INDEX('II.Bảng lương'!$C:$C,MATCH('III.Data Phiếu lương'!B20,'II.Bảng lương'!B:B,0),1)</f>
        <v>#N/A</v>
      </c>
      <c r="D20" s="188" t="e">
        <f>INDEX('II.Bảng lương'!$D:$D,MATCH('III.Data Phiếu lương'!B20,'II.Bảng lương'!B:B,0),1)</f>
        <v>#N/A</v>
      </c>
      <c r="E20" s="188">
        <f>SUMIFS('II.Bảng lương'!I:I,'II.Bảng lương'!B:B,'III.Data Phiếu lương'!B20)</f>
        <v>0</v>
      </c>
      <c r="F20" s="191">
        <f>SUMIFS('II.Bảng lương'!E:E,'II.Bảng lương'!B:B,'III.Data Phiếu lương'!B20)</f>
        <v>0</v>
      </c>
      <c r="G20" s="191">
        <f>SUMIFS('II.Bảng lương'!F:F,'II.Bảng lương'!B:B,'III.Data Phiếu lương'!B20)</f>
        <v>0</v>
      </c>
      <c r="H20" s="191">
        <f>SUMIFS('II.Bảng lương'!G:G,'II.Bảng lương'!B:B,'III.Data Phiếu lương'!B20)</f>
        <v>0</v>
      </c>
      <c r="I20" s="191">
        <f>SUMIFS('II.Bảng lương'!J:J,'II.Bảng lương'!B:B,'III.Data Phiếu lương'!B20)</f>
        <v>0</v>
      </c>
      <c r="J20" s="191">
        <f>SUMIFS('II.Bảng lương'!K:K,'II.Bảng lương'!B:B,'III.Data Phiếu lương'!B20)</f>
        <v>0</v>
      </c>
      <c r="K20" s="192">
        <f>SUMIFS('II.Bảng lương'!T:T,'II.Bảng lương'!B:B,'III.Data Phiếu lương'!B20)</f>
        <v>0</v>
      </c>
      <c r="L20" s="192">
        <f>SUMIFS('II.Bảng lương'!U:U,'II.Bảng lương'!B:B,'III.Data Phiếu lương'!B20)</f>
        <v>0</v>
      </c>
      <c r="M20" s="191">
        <f>SUMIFS('II.Bảng lương'!V:V,'II.Bảng lương'!B:B,'III.Data Phiếu lương'!B20)
+SUMIFS('II.Bảng lương'!W:W,'II.Bảng lương'!B:B,'III.Data Phiếu lương'!B20)</f>
        <v>0</v>
      </c>
      <c r="N20" s="191">
        <f>SUMIFS('II.Bảng lương'!X:X,'II.Bảng lương'!B:B,'III.Data Phiếu lương'!B20)</f>
        <v>0</v>
      </c>
      <c r="O20" s="191">
        <f>SUMIFS('II.Bảng lương'!Y:Y,'II.Bảng lương'!B:B,'III.Data Phiếu lương'!B20)</f>
        <v>0</v>
      </c>
      <c r="P20" s="191">
        <f>SUMIFS('II.Bảng lương'!Z:Z,'II.Bảng lương'!B:B,'III.Data Phiếu lương'!B20)</f>
        <v>0</v>
      </c>
      <c r="Q20" s="191">
        <f>SUMIFS('II.Bảng lương'!AA:AA,'II.Bảng lương'!$B:$B,'III.Data Phiếu lương'!$B20)</f>
        <v>0</v>
      </c>
      <c r="R20" s="191">
        <f>SUMIFS('II.Bảng lương'!AB:AB,'II.Bảng lương'!$B:$B,'III.Data Phiếu lương'!$B20)</f>
        <v>0</v>
      </c>
      <c r="S20" s="191">
        <f>SUMIFS('II.Bảng lương'!AC:AC,'II.Bảng lương'!$B:$B,'III.Data Phiếu lương'!$B20)</f>
        <v>0</v>
      </c>
      <c r="T20" s="191">
        <f>SUMIFS('II.Bảng lương'!AD:AD,'II.Bảng lương'!$B:$B,'III.Data Phiếu lương'!$B20)</f>
        <v>0</v>
      </c>
      <c r="U20" s="191">
        <f>SUMIFS('II.Bảng lương'!AE:AE,'II.Bảng lương'!$B:$B,'III.Data Phiếu lương'!$B20)</f>
        <v>0</v>
      </c>
      <c r="V20" s="192">
        <f>SUMIFS('II.Bảng lương'!AF:AF,'II.Bảng lương'!$B:$B,'III.Data Phiếu lương'!$B20)</f>
        <v>0</v>
      </c>
      <c r="W20" s="192">
        <f>SUMIFS('II.Bảng lương'!AG:AG,'II.Bảng lương'!$B:$B,'III.Data Phiếu lương'!$B20)</f>
        <v>0</v>
      </c>
      <c r="X20" s="193">
        <f>SUMIFS('II.Bảng lương'!L:L,'II.Bảng lương'!$B:$B,'III.Data Phiếu lương'!$B20)</f>
        <v>0</v>
      </c>
      <c r="Y20" s="191">
        <f>SUMIFS('II.Bảng lương'!M:M,'II.Bảng lương'!$B:$B,'III.Data Phiếu lương'!$B20)</f>
        <v>0</v>
      </c>
      <c r="Z20" s="192">
        <f t="shared" si="2"/>
        <v>0</v>
      </c>
      <c r="AA20" s="191">
        <f>SUMIFS('II.Bảng lương'!AL:AL,'II.Bảng lương'!$B:$B,'III.Data Phiếu lương'!$B20)</f>
        <v>0</v>
      </c>
      <c r="AB20" s="191">
        <f>SUMIFS('II.Bảng lương'!AP:AP,'II.Bảng lương'!$B:$B,'III.Data Phiếu lương'!$B20)</f>
        <v>0</v>
      </c>
      <c r="AC20" s="191">
        <f>SUMIFS('II.Bảng lương'!AQ:AQ,'II.Bảng lương'!$B:$B,'III.Data Phiếu lương'!$B20)</f>
        <v>0</v>
      </c>
      <c r="AD20" s="191">
        <f>SUMIFS('II.Bảng lương'!AR:AR,'II.Bảng lương'!$B:$B,'III.Data Phiếu lương'!$B20)</f>
        <v>0</v>
      </c>
      <c r="AE20" s="191">
        <f>SUMIFS('II.Bảng lương'!AS:AS,'II.Bảng lương'!$B:$B,'III.Data Phiếu lương'!$B20)</f>
        <v>0</v>
      </c>
      <c r="AF20" s="191">
        <f>SUMIFS('II.Bảng lương'!AT:AT,'II.Bảng lương'!$B:$B,'III.Data Phiếu lương'!$B20)</f>
        <v>0</v>
      </c>
      <c r="AG20" s="191">
        <f>SUMIFS('II.Bảng lương'!AU:AU,'II.Bảng lương'!$B:$B,'III.Data Phiếu lương'!$B20)</f>
        <v>0</v>
      </c>
      <c r="AH20" s="191">
        <f>SUMIFS('II.Bảng lương'!AV:AV,'II.Bảng lương'!$B:$B,'III.Data Phiếu lương'!$B20)</f>
        <v>0</v>
      </c>
      <c r="AI20" s="191">
        <f>SUMIFS('II.Bảng lương'!AW:AW,'II.Bảng lương'!$B:$B,'III.Data Phiếu lương'!$B20)</f>
        <v>0</v>
      </c>
      <c r="AJ20" s="192">
        <f>SUMIFS('II.Bảng lương'!AX:AX,'II.Bảng lương'!$B:$B,'III.Data Phiếu lương'!$B20)</f>
        <v>0</v>
      </c>
      <c r="AK20" s="192">
        <f>SUMIFS('II.Bảng lương'!AY:AY,'II.Bảng lương'!$B:$B,'III.Data Phiếu lương'!$B20)</f>
        <v>0</v>
      </c>
      <c r="AL20" s="191">
        <f>SUMIFS('II.Bảng lương'!BD:BD,'II.Bảng lương'!$B:$B,'III.Data Phiếu lương'!$B20)</f>
        <v>0</v>
      </c>
      <c r="AM20" s="191">
        <f>SUMIFS('II.Bảng lương'!BE:BE,'II.Bảng lương'!$B:$B,'III.Data Phiếu lương'!$B20)</f>
        <v>0</v>
      </c>
      <c r="AN20" s="191">
        <f>SUMIFS('II.Bảng lương'!BF:BF,'II.Bảng lương'!$B:$B,'III.Data Phiếu lương'!$B20)</f>
        <v>0</v>
      </c>
      <c r="AO20" s="192">
        <f t="shared" si="3"/>
        <v>0</v>
      </c>
      <c r="AP20" s="192">
        <f t="shared" si="4"/>
        <v>0</v>
      </c>
      <c r="AQ20" s="192">
        <f>SUMIFS('II.Bảng lương'!BM:BM,'II.Bảng lương'!$B:$B,'III.Data Phiếu lương'!$B20)</f>
        <v>0</v>
      </c>
      <c r="AR20" s="192">
        <f t="shared" si="5"/>
        <v>0</v>
      </c>
      <c r="AS20" s="191">
        <f t="shared" si="6"/>
        <v>0</v>
      </c>
      <c r="AT20" s="191">
        <f>SUMIF('II.Bảng lương'!B:B,'III.Data Phiếu lương'!B20,'II.Bảng lương'!BP:BP)</f>
        <v>0</v>
      </c>
      <c r="AU20" s="191">
        <f t="shared" si="7"/>
        <v>0</v>
      </c>
      <c r="AV20" s="194" t="e">
        <f>INDEX('I.Dữ liệu Tính lương'!L:L,MATCH('II.Bảng lương'!B26,'I.Dữ liệu Tính lương'!B:B,0),1)</f>
        <v>#N/A</v>
      </c>
      <c r="AW20" s="196" t="e">
        <f>INDEX('I.Dữ liệu Tính lương'!$G:$G,MATCH('III.Data Phiếu lương'!B20,'I.Dữ liệu Tính lương'!B:B,0),1)</f>
        <v>#N/A</v>
      </c>
      <c r="AX20" s="198"/>
      <c r="AY20" s="198"/>
      <c r="AZ20" s="198"/>
      <c r="BA20" s="198"/>
      <c r="BB20" s="198"/>
      <c r="BC20" s="198"/>
      <c r="BD20" s="198"/>
      <c r="BE20" s="198"/>
      <c r="BF20" s="198"/>
      <c r="BG20" s="198"/>
      <c r="BH20" s="198"/>
      <c r="BI20" s="198"/>
      <c r="BJ20" s="198"/>
      <c r="BK20" s="198"/>
      <c r="BL20" s="198"/>
      <c r="BM20" s="198"/>
      <c r="BN20" s="198"/>
      <c r="BO20" s="198"/>
      <c r="BP20" s="198"/>
      <c r="BQ20" s="198"/>
      <c r="BR20" s="198"/>
      <c r="BS20" s="198"/>
      <c r="BT20" s="198"/>
      <c r="BU20" s="198"/>
      <c r="BV20" s="198"/>
      <c r="BW20" s="198"/>
      <c r="BX20" s="198"/>
      <c r="BY20" s="198"/>
      <c r="BZ20" s="198"/>
      <c r="CA20" s="198"/>
    </row>
    <row r="21" spans="1:79">
      <c r="A21" s="189" t="e">
        <f>INDEX('II.Bảng lương'!$A:$A,MATCH('III.Data Phiếu lương'!B21,'II.Bảng lương'!B:B,0),1)</f>
        <v>#N/A</v>
      </c>
      <c r="B21" s="123" t="s">
        <v>138</v>
      </c>
      <c r="C21" s="188" t="e">
        <f>INDEX('II.Bảng lương'!$C:$C,MATCH('III.Data Phiếu lương'!B21,'II.Bảng lương'!B:B,0),1)</f>
        <v>#N/A</v>
      </c>
      <c r="D21" s="188" t="e">
        <f>INDEX('II.Bảng lương'!$D:$D,MATCH('III.Data Phiếu lương'!B21,'II.Bảng lương'!B:B,0),1)</f>
        <v>#N/A</v>
      </c>
      <c r="E21" s="188">
        <f>SUMIFS('II.Bảng lương'!I:I,'II.Bảng lương'!B:B,'III.Data Phiếu lương'!B21)</f>
        <v>0</v>
      </c>
      <c r="F21" s="191">
        <f>SUMIFS('II.Bảng lương'!E:E,'II.Bảng lương'!B:B,'III.Data Phiếu lương'!B21)</f>
        <v>0</v>
      </c>
      <c r="G21" s="191">
        <f>SUMIFS('II.Bảng lương'!F:F,'II.Bảng lương'!B:B,'III.Data Phiếu lương'!B21)</f>
        <v>0</v>
      </c>
      <c r="H21" s="191">
        <f>SUMIFS('II.Bảng lương'!G:G,'II.Bảng lương'!B:B,'III.Data Phiếu lương'!B21)</f>
        <v>0</v>
      </c>
      <c r="I21" s="191">
        <f>SUMIFS('II.Bảng lương'!J:J,'II.Bảng lương'!B:B,'III.Data Phiếu lương'!B21)</f>
        <v>0</v>
      </c>
      <c r="J21" s="191">
        <f>SUMIFS('II.Bảng lương'!K:K,'II.Bảng lương'!B:B,'III.Data Phiếu lương'!B21)</f>
        <v>0</v>
      </c>
      <c r="K21" s="192">
        <f>SUMIFS('II.Bảng lương'!T:T,'II.Bảng lương'!B:B,'III.Data Phiếu lương'!B21)</f>
        <v>0</v>
      </c>
      <c r="L21" s="192">
        <f>SUMIFS('II.Bảng lương'!U:U,'II.Bảng lương'!B:B,'III.Data Phiếu lương'!B21)</f>
        <v>0</v>
      </c>
      <c r="M21" s="191">
        <f>SUMIFS('II.Bảng lương'!V:V,'II.Bảng lương'!B:B,'III.Data Phiếu lương'!B21)
+SUMIFS('II.Bảng lương'!W:W,'II.Bảng lương'!B:B,'III.Data Phiếu lương'!B21)</f>
        <v>0</v>
      </c>
      <c r="N21" s="191">
        <f>SUMIFS('II.Bảng lương'!X:X,'II.Bảng lương'!B:B,'III.Data Phiếu lương'!B21)</f>
        <v>0</v>
      </c>
      <c r="O21" s="191">
        <f>SUMIFS('II.Bảng lương'!Y:Y,'II.Bảng lương'!B:B,'III.Data Phiếu lương'!B21)</f>
        <v>0</v>
      </c>
      <c r="P21" s="191">
        <f>SUMIFS('II.Bảng lương'!Z:Z,'II.Bảng lương'!B:B,'III.Data Phiếu lương'!B21)</f>
        <v>0</v>
      </c>
      <c r="Q21" s="191">
        <f>SUMIFS('II.Bảng lương'!AA:AA,'II.Bảng lương'!$B:$B,'III.Data Phiếu lương'!$B21)</f>
        <v>0</v>
      </c>
      <c r="R21" s="191">
        <f>SUMIFS('II.Bảng lương'!AB:AB,'II.Bảng lương'!$B:$B,'III.Data Phiếu lương'!$B21)</f>
        <v>0</v>
      </c>
      <c r="S21" s="191">
        <f>SUMIFS('II.Bảng lương'!AC:AC,'II.Bảng lương'!$B:$B,'III.Data Phiếu lương'!$B21)</f>
        <v>0</v>
      </c>
      <c r="T21" s="191">
        <f>SUMIFS('II.Bảng lương'!AD:AD,'II.Bảng lương'!$B:$B,'III.Data Phiếu lương'!$B21)</f>
        <v>0</v>
      </c>
      <c r="U21" s="191">
        <f>SUMIFS('II.Bảng lương'!AE:AE,'II.Bảng lương'!$B:$B,'III.Data Phiếu lương'!$B21)</f>
        <v>0</v>
      </c>
      <c r="V21" s="192">
        <f>SUMIFS('II.Bảng lương'!AF:AF,'II.Bảng lương'!$B:$B,'III.Data Phiếu lương'!$B21)</f>
        <v>0</v>
      </c>
      <c r="W21" s="192">
        <f>SUMIFS('II.Bảng lương'!AG:AG,'II.Bảng lương'!$B:$B,'III.Data Phiếu lương'!$B21)</f>
        <v>0</v>
      </c>
      <c r="X21" s="193">
        <f>SUMIFS('II.Bảng lương'!L:L,'II.Bảng lương'!$B:$B,'III.Data Phiếu lương'!$B21)</f>
        <v>0</v>
      </c>
      <c r="Y21" s="191">
        <f>SUMIFS('II.Bảng lương'!M:M,'II.Bảng lương'!$B:$B,'III.Data Phiếu lương'!$B21)</f>
        <v>0</v>
      </c>
      <c r="Z21" s="192">
        <f t="shared" si="2"/>
        <v>0</v>
      </c>
      <c r="AA21" s="191">
        <f>SUMIFS('II.Bảng lương'!AL:AL,'II.Bảng lương'!$B:$B,'III.Data Phiếu lương'!$B21)</f>
        <v>0</v>
      </c>
      <c r="AB21" s="191">
        <f>SUMIFS('II.Bảng lương'!AP:AP,'II.Bảng lương'!$B:$B,'III.Data Phiếu lương'!$B21)</f>
        <v>0</v>
      </c>
      <c r="AC21" s="191">
        <f>SUMIFS('II.Bảng lương'!AQ:AQ,'II.Bảng lương'!$B:$B,'III.Data Phiếu lương'!$B21)</f>
        <v>0</v>
      </c>
      <c r="AD21" s="191">
        <f>SUMIFS('II.Bảng lương'!AR:AR,'II.Bảng lương'!$B:$B,'III.Data Phiếu lương'!$B21)</f>
        <v>0</v>
      </c>
      <c r="AE21" s="191">
        <f>SUMIFS('II.Bảng lương'!AS:AS,'II.Bảng lương'!$B:$B,'III.Data Phiếu lương'!$B21)</f>
        <v>0</v>
      </c>
      <c r="AF21" s="191">
        <f>SUMIFS('II.Bảng lương'!AT:AT,'II.Bảng lương'!$B:$B,'III.Data Phiếu lương'!$B21)</f>
        <v>0</v>
      </c>
      <c r="AG21" s="191">
        <f>SUMIFS('II.Bảng lương'!AU:AU,'II.Bảng lương'!$B:$B,'III.Data Phiếu lương'!$B21)</f>
        <v>0</v>
      </c>
      <c r="AH21" s="191">
        <f>SUMIFS('II.Bảng lương'!AV:AV,'II.Bảng lương'!$B:$B,'III.Data Phiếu lương'!$B21)</f>
        <v>0</v>
      </c>
      <c r="AI21" s="191">
        <f>SUMIFS('II.Bảng lương'!AW:AW,'II.Bảng lương'!$B:$B,'III.Data Phiếu lương'!$B21)</f>
        <v>0</v>
      </c>
      <c r="AJ21" s="192">
        <f>SUMIFS('II.Bảng lương'!AX:AX,'II.Bảng lương'!$B:$B,'III.Data Phiếu lương'!$B21)</f>
        <v>0</v>
      </c>
      <c r="AK21" s="192">
        <f>SUMIFS('II.Bảng lương'!AY:AY,'II.Bảng lương'!$B:$B,'III.Data Phiếu lương'!$B21)</f>
        <v>0</v>
      </c>
      <c r="AL21" s="191">
        <f>SUMIFS('II.Bảng lương'!BD:BD,'II.Bảng lương'!$B:$B,'III.Data Phiếu lương'!$B21)</f>
        <v>0</v>
      </c>
      <c r="AM21" s="191">
        <f>SUMIFS('II.Bảng lương'!BE:BE,'II.Bảng lương'!$B:$B,'III.Data Phiếu lương'!$B21)</f>
        <v>0</v>
      </c>
      <c r="AN21" s="191">
        <f>SUMIFS('II.Bảng lương'!BF:BF,'II.Bảng lương'!$B:$B,'III.Data Phiếu lương'!$B21)</f>
        <v>0</v>
      </c>
      <c r="AO21" s="192">
        <f t="shared" si="3"/>
        <v>0</v>
      </c>
      <c r="AP21" s="192">
        <f t="shared" si="4"/>
        <v>0</v>
      </c>
      <c r="AQ21" s="192">
        <f>SUMIFS('II.Bảng lương'!BM:BM,'II.Bảng lương'!$B:$B,'III.Data Phiếu lương'!$B21)</f>
        <v>0</v>
      </c>
      <c r="AR21" s="192">
        <f t="shared" si="5"/>
        <v>0</v>
      </c>
      <c r="AS21" s="191">
        <f t="shared" si="6"/>
        <v>0</v>
      </c>
      <c r="AT21" s="191">
        <f>SUMIF('II.Bảng lương'!B:B,'III.Data Phiếu lương'!B21,'II.Bảng lương'!BP:BP)</f>
        <v>0</v>
      </c>
      <c r="AU21" s="191">
        <f t="shared" si="7"/>
        <v>0</v>
      </c>
      <c r="AV21" s="194" t="e">
        <f>INDEX('I.Dữ liệu Tính lương'!L:L,MATCH('II.Bảng lương'!B27,'I.Dữ liệu Tính lương'!B:B,0),1)</f>
        <v>#N/A</v>
      </c>
      <c r="AW21" s="196" t="e">
        <f>INDEX('I.Dữ liệu Tính lương'!$G:$G,MATCH('III.Data Phiếu lương'!B21,'I.Dữ liệu Tính lương'!B:B,0),1)</f>
        <v>#N/A</v>
      </c>
      <c r="AX21" s="198"/>
      <c r="AY21" s="198"/>
      <c r="AZ21" s="198"/>
      <c r="BA21" s="198"/>
      <c r="BB21" s="198"/>
      <c r="BC21" s="198"/>
      <c r="BD21" s="198"/>
      <c r="BE21" s="198"/>
      <c r="BF21" s="198"/>
      <c r="BG21" s="198"/>
      <c r="BH21" s="198"/>
      <c r="BI21" s="198"/>
      <c r="BJ21" s="198"/>
      <c r="BK21" s="198"/>
      <c r="BL21" s="198"/>
      <c r="BM21" s="198"/>
      <c r="BN21" s="198"/>
      <c r="BO21" s="198"/>
      <c r="BP21" s="198"/>
      <c r="BQ21" s="198"/>
      <c r="BR21" s="198"/>
      <c r="BS21" s="198"/>
      <c r="BT21" s="198"/>
      <c r="BU21" s="198"/>
      <c r="BV21" s="198"/>
      <c r="BW21" s="198"/>
      <c r="BX21" s="198"/>
      <c r="BY21" s="198"/>
      <c r="BZ21" s="198"/>
      <c r="CA21" s="198"/>
    </row>
    <row r="22" spans="1:79">
      <c r="A22" s="189" t="e">
        <f>INDEX('II.Bảng lương'!$A:$A,MATCH('III.Data Phiếu lương'!B22,'II.Bảng lương'!B:B,0),1)</f>
        <v>#N/A</v>
      </c>
      <c r="B22" s="123" t="s">
        <v>139</v>
      </c>
      <c r="C22" s="188" t="e">
        <f>INDEX('II.Bảng lương'!$C:$C,MATCH('III.Data Phiếu lương'!B22,'II.Bảng lương'!B:B,0),1)</f>
        <v>#N/A</v>
      </c>
      <c r="D22" s="188" t="e">
        <f>INDEX('II.Bảng lương'!$D:$D,MATCH('III.Data Phiếu lương'!B22,'II.Bảng lương'!B:B,0),1)</f>
        <v>#N/A</v>
      </c>
      <c r="E22" s="188">
        <f>SUMIFS('II.Bảng lương'!I:I,'II.Bảng lương'!B:B,'III.Data Phiếu lương'!B22)</f>
        <v>0</v>
      </c>
      <c r="F22" s="191">
        <f>SUMIFS('II.Bảng lương'!E:E,'II.Bảng lương'!B:B,'III.Data Phiếu lương'!B22)</f>
        <v>0</v>
      </c>
      <c r="G22" s="191">
        <f>SUMIFS('II.Bảng lương'!F:F,'II.Bảng lương'!B:B,'III.Data Phiếu lương'!B22)</f>
        <v>0</v>
      </c>
      <c r="H22" s="191">
        <f>SUMIFS('II.Bảng lương'!G:G,'II.Bảng lương'!B:B,'III.Data Phiếu lương'!B22)</f>
        <v>0</v>
      </c>
      <c r="I22" s="191">
        <f>SUMIFS('II.Bảng lương'!J:J,'II.Bảng lương'!B:B,'III.Data Phiếu lương'!B22)</f>
        <v>0</v>
      </c>
      <c r="J22" s="191">
        <f>SUMIFS('II.Bảng lương'!K:K,'II.Bảng lương'!B:B,'III.Data Phiếu lương'!B22)</f>
        <v>0</v>
      </c>
      <c r="K22" s="192">
        <f>SUMIFS('II.Bảng lương'!T:T,'II.Bảng lương'!B:B,'III.Data Phiếu lương'!B22)</f>
        <v>0</v>
      </c>
      <c r="L22" s="192">
        <f>SUMIFS('II.Bảng lương'!U:U,'II.Bảng lương'!B:B,'III.Data Phiếu lương'!B22)</f>
        <v>0</v>
      </c>
      <c r="M22" s="191">
        <f>SUMIFS('II.Bảng lương'!V:V,'II.Bảng lương'!B:B,'III.Data Phiếu lương'!B22)
+SUMIFS('II.Bảng lương'!W:W,'II.Bảng lương'!B:B,'III.Data Phiếu lương'!B22)</f>
        <v>0</v>
      </c>
      <c r="N22" s="191">
        <f>SUMIFS('II.Bảng lương'!X:X,'II.Bảng lương'!B:B,'III.Data Phiếu lương'!B22)</f>
        <v>0</v>
      </c>
      <c r="O22" s="191">
        <f>SUMIFS('II.Bảng lương'!Y:Y,'II.Bảng lương'!B:B,'III.Data Phiếu lương'!B22)</f>
        <v>0</v>
      </c>
      <c r="P22" s="191">
        <f>SUMIFS('II.Bảng lương'!Z:Z,'II.Bảng lương'!B:B,'III.Data Phiếu lương'!B22)</f>
        <v>0</v>
      </c>
      <c r="Q22" s="191">
        <f>SUMIFS('II.Bảng lương'!AA:AA,'II.Bảng lương'!$B:$B,'III.Data Phiếu lương'!$B22)</f>
        <v>0</v>
      </c>
      <c r="R22" s="191">
        <f>SUMIFS('II.Bảng lương'!AB:AB,'II.Bảng lương'!$B:$B,'III.Data Phiếu lương'!$B22)</f>
        <v>0</v>
      </c>
      <c r="S22" s="191">
        <f>SUMIFS('II.Bảng lương'!AC:AC,'II.Bảng lương'!$B:$B,'III.Data Phiếu lương'!$B22)</f>
        <v>0</v>
      </c>
      <c r="T22" s="191">
        <f>SUMIFS('II.Bảng lương'!AD:AD,'II.Bảng lương'!$B:$B,'III.Data Phiếu lương'!$B22)</f>
        <v>0</v>
      </c>
      <c r="U22" s="191">
        <f>SUMIFS('II.Bảng lương'!AE:AE,'II.Bảng lương'!$B:$B,'III.Data Phiếu lương'!$B22)</f>
        <v>0</v>
      </c>
      <c r="V22" s="192">
        <f>SUMIFS('II.Bảng lương'!AF:AF,'II.Bảng lương'!$B:$B,'III.Data Phiếu lương'!$B22)</f>
        <v>0</v>
      </c>
      <c r="W22" s="192">
        <f>SUMIFS('II.Bảng lương'!AG:AG,'II.Bảng lương'!$B:$B,'III.Data Phiếu lương'!$B22)</f>
        <v>0</v>
      </c>
      <c r="X22" s="193">
        <f>SUMIFS('II.Bảng lương'!L:L,'II.Bảng lương'!$B:$B,'III.Data Phiếu lương'!$B22)</f>
        <v>0</v>
      </c>
      <c r="Y22" s="191">
        <f>SUMIFS('II.Bảng lương'!M:M,'II.Bảng lương'!$B:$B,'III.Data Phiếu lương'!$B22)</f>
        <v>0</v>
      </c>
      <c r="Z22" s="192">
        <f t="shared" si="2"/>
        <v>0</v>
      </c>
      <c r="AA22" s="191">
        <f>SUMIFS('II.Bảng lương'!AL:AL,'II.Bảng lương'!$B:$B,'III.Data Phiếu lương'!$B22)</f>
        <v>0</v>
      </c>
      <c r="AB22" s="191">
        <f>SUMIFS('II.Bảng lương'!AP:AP,'II.Bảng lương'!$B:$B,'III.Data Phiếu lương'!$B22)</f>
        <v>0</v>
      </c>
      <c r="AC22" s="191">
        <f>SUMIFS('II.Bảng lương'!AQ:AQ,'II.Bảng lương'!$B:$B,'III.Data Phiếu lương'!$B22)</f>
        <v>0</v>
      </c>
      <c r="AD22" s="191">
        <f>SUMIFS('II.Bảng lương'!AR:AR,'II.Bảng lương'!$B:$B,'III.Data Phiếu lương'!$B22)</f>
        <v>0</v>
      </c>
      <c r="AE22" s="191">
        <f>SUMIFS('II.Bảng lương'!AS:AS,'II.Bảng lương'!$B:$B,'III.Data Phiếu lương'!$B22)</f>
        <v>0</v>
      </c>
      <c r="AF22" s="191">
        <f>SUMIFS('II.Bảng lương'!AT:AT,'II.Bảng lương'!$B:$B,'III.Data Phiếu lương'!$B22)</f>
        <v>0</v>
      </c>
      <c r="AG22" s="191">
        <f>SUMIFS('II.Bảng lương'!AU:AU,'II.Bảng lương'!$B:$B,'III.Data Phiếu lương'!$B22)</f>
        <v>0</v>
      </c>
      <c r="AH22" s="191">
        <f>SUMIFS('II.Bảng lương'!AV:AV,'II.Bảng lương'!$B:$B,'III.Data Phiếu lương'!$B22)</f>
        <v>0</v>
      </c>
      <c r="AI22" s="191">
        <f>SUMIFS('II.Bảng lương'!AW:AW,'II.Bảng lương'!$B:$B,'III.Data Phiếu lương'!$B22)</f>
        <v>0</v>
      </c>
      <c r="AJ22" s="192">
        <f>SUMIFS('II.Bảng lương'!AX:AX,'II.Bảng lương'!$B:$B,'III.Data Phiếu lương'!$B22)</f>
        <v>0</v>
      </c>
      <c r="AK22" s="192">
        <f>SUMIFS('II.Bảng lương'!AY:AY,'II.Bảng lương'!$B:$B,'III.Data Phiếu lương'!$B22)</f>
        <v>0</v>
      </c>
      <c r="AL22" s="191">
        <f>SUMIFS('II.Bảng lương'!BD:BD,'II.Bảng lương'!$B:$B,'III.Data Phiếu lương'!$B22)</f>
        <v>0</v>
      </c>
      <c r="AM22" s="191">
        <f>SUMIFS('II.Bảng lương'!BE:BE,'II.Bảng lương'!$B:$B,'III.Data Phiếu lương'!$B22)</f>
        <v>0</v>
      </c>
      <c r="AN22" s="191">
        <f>SUMIFS('II.Bảng lương'!BF:BF,'II.Bảng lương'!$B:$B,'III.Data Phiếu lương'!$B22)</f>
        <v>0</v>
      </c>
      <c r="AO22" s="192">
        <f t="shared" si="3"/>
        <v>0</v>
      </c>
      <c r="AP22" s="192">
        <f t="shared" si="4"/>
        <v>0</v>
      </c>
      <c r="AQ22" s="192">
        <f>SUMIFS('II.Bảng lương'!BM:BM,'II.Bảng lương'!$B:$B,'III.Data Phiếu lương'!$B22)</f>
        <v>0</v>
      </c>
      <c r="AR22" s="192">
        <f t="shared" si="5"/>
        <v>0</v>
      </c>
      <c r="AS22" s="191">
        <f t="shared" si="6"/>
        <v>0</v>
      </c>
      <c r="AT22" s="191">
        <f>SUMIF('II.Bảng lương'!B:B,'III.Data Phiếu lương'!B22,'II.Bảng lương'!BP:BP)</f>
        <v>0</v>
      </c>
      <c r="AU22" s="191">
        <f t="shared" si="7"/>
        <v>0</v>
      </c>
      <c r="AV22" s="194" t="e">
        <f>INDEX('I.Dữ liệu Tính lương'!L:L,MATCH('II.Bảng lương'!B28,'I.Dữ liệu Tính lương'!B:B,0),1)</f>
        <v>#N/A</v>
      </c>
      <c r="AW22" s="196" t="e">
        <f>INDEX('I.Dữ liệu Tính lương'!$G:$G,MATCH('III.Data Phiếu lương'!B22,'I.Dữ liệu Tính lương'!B:B,0),1)</f>
        <v>#N/A</v>
      </c>
      <c r="AX22" s="198"/>
      <c r="AY22" s="198"/>
      <c r="AZ22" s="198"/>
      <c r="BA22" s="198"/>
      <c r="BB22" s="198"/>
      <c r="BC22" s="198"/>
      <c r="BD22" s="198"/>
      <c r="BE22" s="198"/>
      <c r="BF22" s="198"/>
      <c r="BG22" s="198"/>
      <c r="BH22" s="198"/>
      <c r="BI22" s="198"/>
      <c r="BJ22" s="198"/>
      <c r="BK22" s="198"/>
      <c r="BL22" s="198"/>
      <c r="BM22" s="198"/>
      <c r="BN22" s="198"/>
      <c r="BO22" s="198"/>
      <c r="BP22" s="198"/>
      <c r="BQ22" s="198"/>
      <c r="BR22" s="198"/>
      <c r="BS22" s="198"/>
      <c r="BT22" s="198"/>
      <c r="BU22" s="198"/>
      <c r="BV22" s="198"/>
      <c r="BW22" s="198"/>
      <c r="BX22" s="198"/>
      <c r="BY22" s="198"/>
      <c r="BZ22" s="198"/>
      <c r="CA22" s="198"/>
    </row>
    <row r="23" spans="1:79">
      <c r="A23" s="189" t="e">
        <f>INDEX('II.Bảng lương'!$A:$A,MATCH('III.Data Phiếu lương'!B23,'II.Bảng lương'!B:B,0),1)</f>
        <v>#N/A</v>
      </c>
      <c r="B23" s="123" t="s">
        <v>140</v>
      </c>
      <c r="C23" s="188" t="e">
        <f>INDEX('II.Bảng lương'!$C:$C,MATCH('III.Data Phiếu lương'!B23,'II.Bảng lương'!B:B,0),1)</f>
        <v>#N/A</v>
      </c>
      <c r="D23" s="188" t="e">
        <f>INDEX('II.Bảng lương'!$D:$D,MATCH('III.Data Phiếu lương'!B23,'II.Bảng lương'!B:B,0),1)</f>
        <v>#N/A</v>
      </c>
      <c r="E23" s="188">
        <f>SUMIFS('II.Bảng lương'!I:I,'II.Bảng lương'!B:B,'III.Data Phiếu lương'!B23)</f>
        <v>0</v>
      </c>
      <c r="F23" s="191">
        <f>SUMIFS('II.Bảng lương'!E:E,'II.Bảng lương'!B:B,'III.Data Phiếu lương'!B23)</f>
        <v>0</v>
      </c>
      <c r="G23" s="191">
        <f>SUMIFS('II.Bảng lương'!F:F,'II.Bảng lương'!B:B,'III.Data Phiếu lương'!B23)</f>
        <v>0</v>
      </c>
      <c r="H23" s="191">
        <f>SUMIFS('II.Bảng lương'!G:G,'II.Bảng lương'!B:B,'III.Data Phiếu lương'!B23)</f>
        <v>0</v>
      </c>
      <c r="I23" s="191">
        <f>SUMIFS('II.Bảng lương'!J:J,'II.Bảng lương'!B:B,'III.Data Phiếu lương'!B23)</f>
        <v>0</v>
      </c>
      <c r="J23" s="191">
        <f>SUMIFS('II.Bảng lương'!K:K,'II.Bảng lương'!B:B,'III.Data Phiếu lương'!B23)</f>
        <v>0</v>
      </c>
      <c r="K23" s="192">
        <f>SUMIFS('II.Bảng lương'!T:T,'II.Bảng lương'!B:B,'III.Data Phiếu lương'!B23)</f>
        <v>0</v>
      </c>
      <c r="L23" s="192">
        <f>SUMIFS('II.Bảng lương'!U:U,'II.Bảng lương'!B:B,'III.Data Phiếu lương'!B23)</f>
        <v>0</v>
      </c>
      <c r="M23" s="191">
        <f>SUMIFS('II.Bảng lương'!V:V,'II.Bảng lương'!B:B,'III.Data Phiếu lương'!B23)
+SUMIFS('II.Bảng lương'!W:W,'II.Bảng lương'!B:B,'III.Data Phiếu lương'!B23)</f>
        <v>0</v>
      </c>
      <c r="N23" s="191">
        <f>SUMIFS('II.Bảng lương'!X:X,'II.Bảng lương'!B:B,'III.Data Phiếu lương'!B23)</f>
        <v>0</v>
      </c>
      <c r="O23" s="191">
        <f>SUMIFS('II.Bảng lương'!Y:Y,'II.Bảng lương'!B:B,'III.Data Phiếu lương'!B23)</f>
        <v>0</v>
      </c>
      <c r="P23" s="191">
        <f>SUMIFS('II.Bảng lương'!Z:Z,'II.Bảng lương'!B:B,'III.Data Phiếu lương'!B23)</f>
        <v>0</v>
      </c>
      <c r="Q23" s="191">
        <f>SUMIFS('II.Bảng lương'!AA:AA,'II.Bảng lương'!$B:$B,'III.Data Phiếu lương'!$B23)</f>
        <v>0</v>
      </c>
      <c r="R23" s="191">
        <f>SUMIFS('II.Bảng lương'!AB:AB,'II.Bảng lương'!$B:$B,'III.Data Phiếu lương'!$B23)</f>
        <v>0</v>
      </c>
      <c r="S23" s="191">
        <f>SUMIFS('II.Bảng lương'!AC:AC,'II.Bảng lương'!$B:$B,'III.Data Phiếu lương'!$B23)</f>
        <v>0</v>
      </c>
      <c r="T23" s="191">
        <f>SUMIFS('II.Bảng lương'!AD:AD,'II.Bảng lương'!$B:$B,'III.Data Phiếu lương'!$B23)</f>
        <v>0</v>
      </c>
      <c r="U23" s="191">
        <f>SUMIFS('II.Bảng lương'!AE:AE,'II.Bảng lương'!$B:$B,'III.Data Phiếu lương'!$B23)</f>
        <v>0</v>
      </c>
      <c r="V23" s="192">
        <f>SUMIFS('II.Bảng lương'!AF:AF,'II.Bảng lương'!$B:$B,'III.Data Phiếu lương'!$B23)</f>
        <v>0</v>
      </c>
      <c r="W23" s="192">
        <f>SUMIFS('II.Bảng lương'!AG:AG,'II.Bảng lương'!$B:$B,'III.Data Phiếu lương'!$B23)</f>
        <v>0</v>
      </c>
      <c r="X23" s="193">
        <f>SUMIFS('II.Bảng lương'!L:L,'II.Bảng lương'!$B:$B,'III.Data Phiếu lương'!$B23)</f>
        <v>0</v>
      </c>
      <c r="Y23" s="191">
        <f>SUMIFS('II.Bảng lương'!M:M,'II.Bảng lương'!$B:$B,'III.Data Phiếu lương'!$B23)</f>
        <v>0</v>
      </c>
      <c r="Z23" s="192">
        <f t="shared" si="2"/>
        <v>0</v>
      </c>
      <c r="AA23" s="191">
        <f>SUMIFS('II.Bảng lương'!AL:AL,'II.Bảng lương'!$B:$B,'III.Data Phiếu lương'!$B23)</f>
        <v>0</v>
      </c>
      <c r="AB23" s="191">
        <f>SUMIFS('II.Bảng lương'!AP:AP,'II.Bảng lương'!$B:$B,'III.Data Phiếu lương'!$B23)</f>
        <v>0</v>
      </c>
      <c r="AC23" s="191">
        <f>SUMIFS('II.Bảng lương'!AQ:AQ,'II.Bảng lương'!$B:$B,'III.Data Phiếu lương'!$B23)</f>
        <v>0</v>
      </c>
      <c r="AD23" s="191">
        <f>SUMIFS('II.Bảng lương'!AR:AR,'II.Bảng lương'!$B:$B,'III.Data Phiếu lương'!$B23)</f>
        <v>0</v>
      </c>
      <c r="AE23" s="191">
        <f>SUMIFS('II.Bảng lương'!AS:AS,'II.Bảng lương'!$B:$B,'III.Data Phiếu lương'!$B23)</f>
        <v>0</v>
      </c>
      <c r="AF23" s="191">
        <f>SUMIFS('II.Bảng lương'!AT:AT,'II.Bảng lương'!$B:$B,'III.Data Phiếu lương'!$B23)</f>
        <v>0</v>
      </c>
      <c r="AG23" s="191">
        <f>SUMIFS('II.Bảng lương'!AU:AU,'II.Bảng lương'!$B:$B,'III.Data Phiếu lương'!$B23)</f>
        <v>0</v>
      </c>
      <c r="AH23" s="191">
        <f>SUMIFS('II.Bảng lương'!AV:AV,'II.Bảng lương'!$B:$B,'III.Data Phiếu lương'!$B23)</f>
        <v>0</v>
      </c>
      <c r="AI23" s="191">
        <f>SUMIFS('II.Bảng lương'!AW:AW,'II.Bảng lương'!$B:$B,'III.Data Phiếu lương'!$B23)</f>
        <v>0</v>
      </c>
      <c r="AJ23" s="192">
        <f>SUMIFS('II.Bảng lương'!AX:AX,'II.Bảng lương'!$B:$B,'III.Data Phiếu lương'!$B23)</f>
        <v>0</v>
      </c>
      <c r="AK23" s="192">
        <f>SUMIFS('II.Bảng lương'!AY:AY,'II.Bảng lương'!$B:$B,'III.Data Phiếu lương'!$B23)</f>
        <v>0</v>
      </c>
      <c r="AL23" s="191">
        <f>SUMIFS('II.Bảng lương'!BD:BD,'II.Bảng lương'!$B:$B,'III.Data Phiếu lương'!$B23)</f>
        <v>0</v>
      </c>
      <c r="AM23" s="191">
        <f>SUMIFS('II.Bảng lương'!BE:BE,'II.Bảng lương'!$B:$B,'III.Data Phiếu lương'!$B23)</f>
        <v>0</v>
      </c>
      <c r="AN23" s="191">
        <f>SUMIFS('II.Bảng lương'!BF:BF,'II.Bảng lương'!$B:$B,'III.Data Phiếu lương'!$B23)</f>
        <v>0</v>
      </c>
      <c r="AO23" s="192">
        <f t="shared" si="3"/>
        <v>0</v>
      </c>
      <c r="AP23" s="192">
        <f t="shared" si="4"/>
        <v>0</v>
      </c>
      <c r="AQ23" s="192">
        <f>SUMIFS('II.Bảng lương'!BM:BM,'II.Bảng lương'!$B:$B,'III.Data Phiếu lương'!$B23)</f>
        <v>0</v>
      </c>
      <c r="AR23" s="192">
        <f t="shared" si="5"/>
        <v>0</v>
      </c>
      <c r="AS23" s="191">
        <f t="shared" si="6"/>
        <v>0</v>
      </c>
      <c r="AT23" s="191">
        <f>SUMIF('II.Bảng lương'!B:B,'III.Data Phiếu lương'!B23,'II.Bảng lương'!BP:BP)</f>
        <v>0</v>
      </c>
      <c r="AU23" s="191">
        <f t="shared" si="7"/>
        <v>0</v>
      </c>
      <c r="AV23" s="194" t="e">
        <f>INDEX('I.Dữ liệu Tính lương'!L:L,MATCH('II.Bảng lương'!B29,'I.Dữ liệu Tính lương'!B:B,0),1)</f>
        <v>#N/A</v>
      </c>
      <c r="AW23" s="196" t="e">
        <f>INDEX('I.Dữ liệu Tính lương'!$G:$G,MATCH('III.Data Phiếu lương'!B23,'I.Dữ liệu Tính lương'!B:B,0),1)</f>
        <v>#N/A</v>
      </c>
      <c r="AX23" s="198"/>
      <c r="AY23" s="198"/>
      <c r="AZ23" s="198"/>
      <c r="BA23" s="198"/>
      <c r="BB23" s="198"/>
      <c r="BC23" s="198"/>
      <c r="BD23" s="198"/>
      <c r="BE23" s="198"/>
      <c r="BF23" s="198"/>
      <c r="BG23" s="198"/>
      <c r="BH23" s="198"/>
      <c r="BI23" s="198"/>
      <c r="BJ23" s="198"/>
      <c r="BK23" s="198"/>
      <c r="BL23" s="198"/>
      <c r="BM23" s="198"/>
      <c r="BN23" s="198"/>
      <c r="BO23" s="198"/>
      <c r="BP23" s="198"/>
      <c r="BQ23" s="198"/>
      <c r="BR23" s="198"/>
      <c r="BS23" s="198"/>
      <c r="BT23" s="198"/>
      <c r="BU23" s="198"/>
      <c r="BV23" s="198"/>
      <c r="BW23" s="198"/>
      <c r="BX23" s="198"/>
      <c r="BY23" s="198"/>
      <c r="BZ23" s="198"/>
      <c r="CA23" s="198"/>
    </row>
    <row r="24" spans="1:79">
      <c r="A24" s="189"/>
      <c r="B24" s="190"/>
      <c r="C24" s="188"/>
      <c r="D24" s="188"/>
      <c r="E24" s="188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2"/>
      <c r="W24" s="192"/>
      <c r="X24" s="193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2"/>
      <c r="AK24" s="192"/>
      <c r="AL24" s="191"/>
      <c r="AM24" s="191"/>
      <c r="AN24" s="191"/>
      <c r="AO24" s="192"/>
      <c r="AP24" s="192"/>
      <c r="AQ24" s="192"/>
      <c r="AR24" s="192"/>
      <c r="AS24" s="191"/>
      <c r="AT24" s="191"/>
      <c r="AU24" s="191"/>
      <c r="AV24" s="194"/>
      <c r="AW24" s="196"/>
      <c r="AX24" s="198"/>
      <c r="AY24" s="198"/>
      <c r="AZ24" s="198"/>
      <c r="BA24" s="198"/>
      <c r="BB24" s="198"/>
      <c r="BC24" s="198"/>
      <c r="BD24" s="198"/>
      <c r="BE24" s="198"/>
      <c r="BF24" s="198"/>
      <c r="BG24" s="198"/>
      <c r="BH24" s="198"/>
      <c r="BI24" s="198"/>
      <c r="BJ24" s="198"/>
      <c r="BK24" s="198"/>
      <c r="BL24" s="198"/>
      <c r="BM24" s="198"/>
      <c r="BN24" s="198"/>
      <c r="BO24" s="198"/>
      <c r="BP24" s="198"/>
      <c r="BQ24" s="198"/>
      <c r="BR24" s="198"/>
      <c r="BS24" s="198"/>
      <c r="BT24" s="198"/>
      <c r="BU24" s="198"/>
      <c r="BV24" s="198"/>
      <c r="BW24" s="198"/>
      <c r="BX24" s="198"/>
      <c r="BY24" s="198"/>
      <c r="BZ24" s="198"/>
      <c r="CA24" s="198"/>
    </row>
    <row r="25" spans="1:79">
      <c r="A25" s="189"/>
      <c r="B25" s="190"/>
      <c r="C25" s="188"/>
      <c r="D25" s="188"/>
      <c r="E25" s="188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2"/>
      <c r="W25" s="192"/>
      <c r="X25" s="193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2"/>
      <c r="AK25" s="192"/>
      <c r="AL25" s="191"/>
      <c r="AM25" s="191"/>
      <c r="AN25" s="191"/>
      <c r="AO25" s="192"/>
      <c r="AP25" s="192"/>
      <c r="AQ25" s="192"/>
      <c r="AR25" s="192"/>
      <c r="AS25" s="191"/>
      <c r="AT25" s="191"/>
      <c r="AU25" s="191"/>
      <c r="AV25" s="194"/>
      <c r="AW25" s="196"/>
      <c r="AX25" s="198"/>
      <c r="AY25" s="198"/>
      <c r="AZ25" s="198"/>
      <c r="BA25" s="198"/>
      <c r="BB25" s="198"/>
      <c r="BC25" s="198"/>
      <c r="BD25" s="198"/>
      <c r="BE25" s="198"/>
      <c r="BF25" s="198"/>
      <c r="BG25" s="198"/>
      <c r="BH25" s="198"/>
      <c r="BI25" s="198"/>
      <c r="BJ25" s="198"/>
      <c r="BK25" s="198"/>
      <c r="BL25" s="198"/>
      <c r="BM25" s="198"/>
      <c r="BN25" s="198"/>
      <c r="BO25" s="198"/>
      <c r="BP25" s="198"/>
      <c r="BQ25" s="198"/>
      <c r="BR25" s="198"/>
      <c r="BS25" s="198"/>
      <c r="BT25" s="198"/>
      <c r="BU25" s="198"/>
      <c r="BV25" s="198"/>
      <c r="BW25" s="198"/>
      <c r="BX25" s="198"/>
      <c r="BY25" s="198"/>
      <c r="BZ25" s="198"/>
      <c r="CA25" s="198"/>
    </row>
    <row r="26" spans="1:79">
      <c r="A26" s="189"/>
      <c r="B26" s="190"/>
      <c r="C26" s="188"/>
      <c r="D26" s="188"/>
      <c r="E26" s="188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2"/>
      <c r="W26" s="192"/>
      <c r="X26" s="193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2"/>
      <c r="AK26" s="192"/>
      <c r="AL26" s="191"/>
      <c r="AM26" s="191"/>
      <c r="AN26" s="191"/>
      <c r="AO26" s="192"/>
      <c r="AP26" s="192"/>
      <c r="AQ26" s="192"/>
      <c r="AR26" s="192"/>
      <c r="AS26" s="191"/>
      <c r="AT26" s="191"/>
      <c r="AU26" s="191"/>
      <c r="AV26" s="194"/>
      <c r="AW26" s="196"/>
      <c r="AX26" s="198"/>
      <c r="AY26" s="198"/>
      <c r="AZ26" s="198"/>
      <c r="BA26" s="198"/>
      <c r="BB26" s="198"/>
      <c r="BC26" s="198"/>
      <c r="BD26" s="198"/>
      <c r="BE26" s="198"/>
      <c r="BF26" s="198"/>
      <c r="BG26" s="198"/>
      <c r="BH26" s="198"/>
      <c r="BI26" s="198"/>
      <c r="BJ26" s="198"/>
      <c r="BK26" s="198"/>
      <c r="BL26" s="198"/>
      <c r="BM26" s="198"/>
      <c r="BN26" s="198"/>
      <c r="BO26" s="198"/>
      <c r="BP26" s="198"/>
      <c r="BQ26" s="198"/>
      <c r="BR26" s="198"/>
      <c r="BS26" s="198"/>
      <c r="BT26" s="198"/>
      <c r="BU26" s="198"/>
      <c r="BV26" s="198"/>
      <c r="BW26" s="198"/>
      <c r="BX26" s="198"/>
      <c r="BY26" s="198"/>
      <c r="BZ26" s="198"/>
      <c r="CA26" s="198"/>
    </row>
    <row r="27" spans="1:79">
      <c r="A27" s="189"/>
      <c r="B27" s="190"/>
      <c r="C27" s="188"/>
      <c r="D27" s="188"/>
      <c r="E27" s="188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2"/>
      <c r="W27" s="192"/>
      <c r="X27" s="193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2"/>
      <c r="AK27" s="192"/>
      <c r="AL27" s="191"/>
      <c r="AM27" s="191"/>
      <c r="AN27" s="191"/>
      <c r="AO27" s="192"/>
      <c r="AP27" s="192"/>
      <c r="AQ27" s="192"/>
      <c r="AR27" s="192"/>
      <c r="AS27" s="191"/>
      <c r="AT27" s="191"/>
      <c r="AU27" s="191"/>
      <c r="AV27" s="194"/>
      <c r="AW27" s="196"/>
      <c r="AX27" s="198"/>
      <c r="AY27" s="198"/>
      <c r="AZ27" s="198"/>
      <c r="BA27" s="198"/>
      <c r="BB27" s="198"/>
      <c r="BC27" s="198"/>
      <c r="BD27" s="198"/>
      <c r="BE27" s="198"/>
      <c r="BF27" s="198"/>
      <c r="BG27" s="198"/>
      <c r="BH27" s="198"/>
      <c r="BI27" s="198"/>
      <c r="BJ27" s="198"/>
      <c r="BK27" s="198"/>
      <c r="BL27" s="198"/>
      <c r="BM27" s="198"/>
      <c r="BN27" s="198"/>
      <c r="BO27" s="198"/>
      <c r="BP27" s="198"/>
      <c r="BQ27" s="198"/>
      <c r="BR27" s="198"/>
      <c r="BS27" s="198"/>
      <c r="BT27" s="198"/>
      <c r="BU27" s="198"/>
      <c r="BV27" s="198"/>
      <c r="BW27" s="198"/>
      <c r="BX27" s="198"/>
      <c r="BY27" s="198"/>
      <c r="BZ27" s="198"/>
      <c r="CA27" s="198"/>
    </row>
    <row r="28" spans="1:79">
      <c r="A28" s="189"/>
      <c r="B28" s="190"/>
      <c r="C28" s="188"/>
      <c r="D28" s="188"/>
      <c r="E28" s="188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2"/>
      <c r="W28" s="192"/>
      <c r="X28" s="193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2"/>
      <c r="AK28" s="192"/>
      <c r="AL28" s="191"/>
      <c r="AM28" s="191"/>
      <c r="AN28" s="191"/>
      <c r="AO28" s="192"/>
      <c r="AP28" s="192"/>
      <c r="AQ28" s="192"/>
      <c r="AR28" s="192"/>
      <c r="AS28" s="191"/>
      <c r="AT28" s="191"/>
      <c r="AU28" s="191"/>
      <c r="AV28" s="194"/>
      <c r="AW28" s="196"/>
      <c r="AX28" s="198"/>
      <c r="AY28" s="198"/>
      <c r="AZ28" s="198"/>
      <c r="BA28" s="198"/>
      <c r="BB28" s="198"/>
      <c r="BC28" s="198"/>
      <c r="BD28" s="198"/>
      <c r="BE28" s="198"/>
      <c r="BF28" s="198"/>
      <c r="BG28" s="198"/>
      <c r="BH28" s="198"/>
      <c r="BI28" s="198"/>
      <c r="BJ28" s="198"/>
      <c r="BK28" s="198"/>
      <c r="BL28" s="198"/>
      <c r="BM28" s="198"/>
      <c r="BN28" s="198"/>
      <c r="BO28" s="198"/>
      <c r="BP28" s="198"/>
      <c r="BQ28" s="198"/>
      <c r="BR28" s="198"/>
      <c r="BS28" s="198"/>
      <c r="BT28" s="198"/>
      <c r="BU28" s="198"/>
      <c r="BV28" s="198"/>
      <c r="BW28" s="198"/>
      <c r="BX28" s="198"/>
      <c r="BY28" s="198"/>
      <c r="BZ28" s="198"/>
      <c r="CA28" s="198"/>
    </row>
    <row r="29" spans="1:79">
      <c r="A29" s="188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99"/>
      <c r="Y29" s="188"/>
      <c r="Z29" s="188"/>
      <c r="AA29" s="188"/>
      <c r="AB29" s="188"/>
      <c r="AC29" s="188"/>
      <c r="AD29" s="188"/>
      <c r="AE29" s="188"/>
      <c r="AF29" s="188"/>
      <c r="AG29" s="188"/>
      <c r="AH29" s="188"/>
      <c r="AI29" s="188"/>
      <c r="AJ29" s="188"/>
      <c r="AK29" s="188"/>
      <c r="AL29" s="188"/>
      <c r="AM29" s="188"/>
      <c r="AN29" s="188"/>
      <c r="AO29" s="188"/>
      <c r="AP29" s="188"/>
      <c r="AQ29" s="188"/>
      <c r="AR29" s="188"/>
      <c r="AS29" s="188"/>
      <c r="AT29" s="188"/>
      <c r="AU29" s="188"/>
      <c r="AV29" s="186"/>
      <c r="AW29" s="195"/>
      <c r="AX29" s="188"/>
      <c r="AY29" s="188"/>
      <c r="AZ29" s="188"/>
      <c r="BA29" s="188"/>
      <c r="BB29" s="188"/>
      <c r="BC29" s="188"/>
      <c r="BD29" s="188"/>
      <c r="BE29" s="188"/>
      <c r="BF29" s="188"/>
      <c r="BG29" s="188"/>
      <c r="BH29" s="188"/>
      <c r="BI29" s="188"/>
      <c r="BJ29" s="188"/>
      <c r="BK29" s="188"/>
      <c r="BL29" s="188"/>
      <c r="BM29" s="188"/>
      <c r="BN29" s="188"/>
      <c r="BO29" s="188"/>
      <c r="BP29" s="188"/>
      <c r="BQ29" s="188"/>
      <c r="BR29" s="188"/>
      <c r="BS29" s="188"/>
      <c r="BT29" s="188"/>
      <c r="BU29" s="188"/>
      <c r="BV29" s="188"/>
      <c r="BW29" s="188"/>
      <c r="BX29" s="188"/>
      <c r="BY29" s="188"/>
      <c r="BZ29" s="188"/>
      <c r="CA29" s="188"/>
    </row>
  </sheetData>
  <phoneticPr fontId="32" type="noConversion"/>
  <pageMargins left="0.7" right="0.7" top="0.75" bottom="0.7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 tint="0.59999389629810485"/>
  </sheetPr>
  <dimension ref="A1:BR29"/>
  <sheetViews>
    <sheetView tabSelected="1" topLeftCell="BC1" zoomScale="70" zoomScaleNormal="70" workbookViewId="0">
      <pane ySplit="7" topLeftCell="A8" activePane="bottomLeft" state="frozen"/>
      <selection activeCell="G14" sqref="G14:I16"/>
      <selection pane="bottomLeft" activeCell="BT21" sqref="BT21"/>
    </sheetView>
  </sheetViews>
  <sheetFormatPr defaultColWidth="9.1796875" defaultRowHeight="14"/>
  <cols>
    <col min="1" max="1" width="20.26953125" style="36" bestFit="1" customWidth="1"/>
    <col min="2" max="2" width="9.1796875" style="72" customWidth="1"/>
    <col min="3" max="3" width="22.26953125" style="72" bestFit="1" customWidth="1"/>
    <col min="4" max="4" width="31.26953125" style="72" bestFit="1" customWidth="1"/>
    <col min="5" max="9" width="11.7265625" style="73" customWidth="1"/>
    <col min="10" max="10" width="14" style="74" customWidth="1"/>
    <col min="11" max="11" width="11.7265625" style="74" customWidth="1"/>
    <col min="12" max="13" width="11.7265625" style="83" customWidth="1"/>
    <col min="14" max="25" width="11.7265625" style="74" customWidth="1"/>
    <col min="26" max="28" width="14.81640625" style="74" customWidth="1"/>
    <col min="29" max="31" width="9.81640625" style="74" customWidth="1"/>
    <col min="32" max="33" width="11.7265625" style="74" customWidth="1"/>
    <col min="34" max="34" width="11.7265625" style="83" customWidth="1"/>
    <col min="35" max="42" width="11.7265625" style="74" customWidth="1"/>
    <col min="43" max="46" width="15.453125" style="74" customWidth="1"/>
    <col min="47" max="49" width="16.54296875" style="74" customWidth="1"/>
    <col min="50" max="50" width="12.81640625" style="74" customWidth="1"/>
    <col min="51" max="51" width="16.54296875" style="74" customWidth="1"/>
    <col min="52" max="52" width="13" style="74" customWidth="1"/>
    <col min="53" max="60" width="11.7265625" style="74" customWidth="1"/>
    <col min="61" max="61" width="13.81640625" style="74" customWidth="1"/>
    <col min="62" max="65" width="13.26953125" style="74" customWidth="1"/>
    <col min="66" max="67" width="16.7265625" style="74" customWidth="1"/>
    <col min="68" max="68" width="11.7265625" style="74" customWidth="1"/>
    <col min="69" max="69" width="13.54296875" style="74" customWidth="1"/>
    <col min="70" max="70" width="21.453125" style="81" bestFit="1" customWidth="1"/>
    <col min="71" max="16384" width="9.1796875" style="36"/>
  </cols>
  <sheetData>
    <row r="1" spans="1:70" s="78" customFormat="1" ht="28">
      <c r="A1" s="167" t="str">
        <f>"BẢNG TÍNH LƯƠNG THÁNG " &amp; HDSD!N16</f>
        <v>BẢNG TÍNH LƯƠNG THÁNG 09/2020</v>
      </c>
      <c r="B1" s="168"/>
      <c r="C1" s="168"/>
      <c r="D1" s="168"/>
      <c r="E1" s="73"/>
      <c r="F1" s="73" t="s">
        <v>77</v>
      </c>
      <c r="G1" s="75">
        <f>E6-F6-G6-H6</f>
        <v>0</v>
      </c>
      <c r="H1" s="75"/>
      <c r="I1" s="73"/>
      <c r="J1" s="169" t="str">
        <f>IFERROR(INDEX('Định nghĩa TN'!$F:$F,MATCH('II.Bảng lương'!J7,'Định nghĩa TN'!$B:$B,0),1),"")</f>
        <v>Chịu thuế</v>
      </c>
      <c r="K1" s="169" t="str">
        <f>IFERROR(INDEX('Định nghĩa TN'!$F:$F,MATCH('II.Bảng lương'!K7,'Định nghĩa TN'!$B:$B,0),1),"")</f>
        <v>Ko chịu thuế</v>
      </c>
      <c r="L1" s="169" t="str">
        <f>IFERROR(INDEX('Định nghĩa TN'!$F:$F,MATCH('II.Bảng lương'!L7,'Định nghĩa TN'!$B:$B,0),1),"")</f>
        <v>Chịu thuế</v>
      </c>
      <c r="M1" s="169" t="str">
        <f>IFERROR(INDEX('Định nghĩa TN'!$F:$F,MATCH('II.Bảng lương'!M7,'Định nghĩa TN'!$B:$B,0),1),"")</f>
        <v>Ko chịu thuế</v>
      </c>
      <c r="N1" s="169" t="str">
        <f>IFERROR(INDEX('Định nghĩa TN'!$F:$F,MATCH('II.Bảng lương'!N7,'Định nghĩa TN'!$B:$B,0),1),"")</f>
        <v>Chịu thuế</v>
      </c>
      <c r="O1" s="169" t="str">
        <f>IFERROR(INDEX('Định nghĩa TN'!$F:$F,MATCH('II.Bảng lương'!O7,'Định nghĩa TN'!$B:$B,0),1),"")</f>
        <v>Chịu thuế</v>
      </c>
      <c r="P1" s="169" t="str">
        <f>IFERROR(INDEX('Định nghĩa TN'!$F:$F,MATCH('II.Bảng lương'!P7,'Định nghĩa TN'!$B:$B,0),1),"")</f>
        <v>Chịu thuế</v>
      </c>
      <c r="Q1" s="169" t="str">
        <f>IFERROR(INDEX('Định nghĩa TN'!$F:$F,MATCH('II.Bảng lương'!Q7,'Định nghĩa TN'!$B:$B,0),1),"")</f>
        <v>Chịu thuế</v>
      </c>
      <c r="R1" s="169" t="str">
        <f>IFERROR(INDEX('Định nghĩa TN'!$F:$F,MATCH('II.Bảng lương'!R7,'Định nghĩa TN'!$B:$B,0),1),"")</f>
        <v>Chịu thuế</v>
      </c>
      <c r="S1" s="169" t="str">
        <f>IFERROR(INDEX('Định nghĩa TN'!$F:$F,MATCH('II.Bảng lương'!S7,'Định nghĩa TN'!$B:$B,0),1),"")</f>
        <v>Chịu thuế</v>
      </c>
      <c r="T1" s="169" t="str">
        <f>IFERROR(INDEX('Định nghĩa TN'!$F:$F,MATCH('II.Bảng lương'!T7,'Định nghĩa TN'!$B:$B,0),1),"")</f>
        <v/>
      </c>
      <c r="U1" s="169" t="str">
        <f>IFERROR(INDEX('Định nghĩa TN'!$F:$F,MATCH('II.Bảng lương'!U7,'Định nghĩa TN'!$B:$B,0),1),"")</f>
        <v/>
      </c>
      <c r="V1" s="169" t="str">
        <f>IFERROR(INDEX('Định nghĩa TN'!$F:$F,MATCH('II.Bảng lương'!V7,'Định nghĩa TN'!$B:$B,0),1),"")</f>
        <v>Chịu thuế</v>
      </c>
      <c r="W1" s="169" t="str">
        <f>IFERROR(INDEX('Định nghĩa TN'!$F:$F,MATCH('II.Bảng lương'!W7,'Định nghĩa TN'!$B:$B,0),1),"")</f>
        <v>Ko chịu thuế</v>
      </c>
      <c r="X1" s="169" t="str">
        <f>IFERROR(INDEX('Định nghĩa TN'!$F:$F,MATCH('II.Bảng lương'!X7,'Định nghĩa TN'!$B:$B,0),1),"")</f>
        <v>Ko chịu thuế</v>
      </c>
      <c r="Y1" s="169" t="str">
        <f>IFERROR(INDEX('Định nghĩa TN'!$F:$F,MATCH('II.Bảng lương'!Y7,'Định nghĩa TN'!$B:$B,0),1),"")</f>
        <v>Chịu thuế</v>
      </c>
      <c r="Z1" s="169" t="str">
        <f>IFERROR(INDEX('Định nghĩa TN'!$F:$F,MATCH('II.Bảng lương'!Z7,'Định nghĩa TN'!$B:$B,0),1),"")</f>
        <v>Chịu thuế</v>
      </c>
      <c r="AA1" s="169" t="str">
        <f>IFERROR(INDEX('Định nghĩa TN'!$F:$F,MATCH('II.Bảng lương'!AA7,'Định nghĩa TN'!$B:$B,0),1),"")</f>
        <v>Chịu thuế</v>
      </c>
      <c r="AB1" s="169" t="str">
        <f>IFERROR(INDEX('Định nghĩa TN'!$F:$F,MATCH('II.Bảng lương'!AB7,'Định nghĩa TN'!$B:$B,0),1),"")</f>
        <v>Chịu thuế</v>
      </c>
      <c r="AC1" s="169" t="str">
        <f>IFERROR(INDEX('Định nghĩa TN'!$F:$F,MATCH('II.Bảng lương'!AC7,'Định nghĩa TN'!$B:$B,0),1),"")</f>
        <v>Chịu thuế</v>
      </c>
      <c r="AD1" s="169" t="str">
        <f>IFERROR(INDEX('Định nghĩa TN'!$F:$F,MATCH('II.Bảng lương'!AD7,'Định nghĩa TN'!$B:$B,0),1),"")</f>
        <v>Chịu thuế</v>
      </c>
      <c r="AE1" s="169" t="str">
        <f>IFERROR(INDEX('Định nghĩa TN'!$F:$F,MATCH('II.Bảng lương'!AE7,'Định nghĩa TN'!$B:$B,0),1),"")</f>
        <v>Chịu thuế</v>
      </c>
      <c r="AF1" s="169" t="str">
        <f>IFERROR(INDEX('Định nghĩa TN'!$F:$F,MATCH('II.Bảng lương'!AF7,'Định nghĩa TN'!$B:$B,0),1),"")</f>
        <v/>
      </c>
      <c r="AG1" s="169" t="str">
        <f>IFERROR(INDEX('Định nghĩa TN'!$F:$F,MATCH('II.Bảng lương'!AG7,'Định nghĩa TN'!$B:$B,0),1),"")</f>
        <v/>
      </c>
      <c r="AH1" s="169" t="str">
        <f>IFERROR(INDEX('Định nghĩa TN'!$F:$F,MATCH('II.Bảng lương'!AH7,'Định nghĩa TN'!$B:$B,0),1),"")</f>
        <v>Chịu thuế</v>
      </c>
      <c r="AI1" s="169" t="str">
        <f>IFERROR(INDEX('Định nghĩa TN'!$F:$F,MATCH('II.Bảng lương'!AI7,'Định nghĩa TN'!$B:$B,0),1),"")</f>
        <v>Chịu thuế</v>
      </c>
      <c r="AJ1" s="169" t="str">
        <f>IFERROR(INDEX('Định nghĩa TN'!$F:$F,MATCH('II.Bảng lương'!AJ7,'Định nghĩa TN'!$B:$B,0),1),"")</f>
        <v>Chịu thuế</v>
      </c>
      <c r="AK1" s="169" t="str">
        <f>IFERROR(INDEX('Định nghĩa TN'!$F:$F,MATCH('II.Bảng lương'!AK7,'Định nghĩa TN'!$B:$B,0),1),"")</f>
        <v>Chịu thuế</v>
      </c>
      <c r="AL1" s="169" t="str">
        <f>IFERROR(INDEX('Định nghĩa TN'!$F:$F,MATCH('II.Bảng lương'!AL7,'Định nghĩa TN'!$B:$B,0),1),"")</f>
        <v/>
      </c>
      <c r="AM1" s="169" t="str">
        <f>IFERROR(INDEX('Định nghĩa TN'!$F:$F,MATCH('II.Bảng lương'!AM7,'Định nghĩa TN'!$B:$B,0),1),"")</f>
        <v>Chịu thuế</v>
      </c>
      <c r="AN1" s="169" t="str">
        <f>IFERROR(INDEX('Định nghĩa TN'!$F:$F,MATCH('II.Bảng lương'!AN7,'Định nghĩa TN'!$B:$B,0),1),"")</f>
        <v>Chịu thuế</v>
      </c>
      <c r="AO1" s="169" t="str">
        <f>IFERROR(INDEX('Định nghĩa TN'!$F:$F,MATCH('II.Bảng lương'!AO7,'Định nghĩa TN'!$B:$B,0),1),"")</f>
        <v>Chịu thuế</v>
      </c>
      <c r="AP1" s="169" t="str">
        <f>IFERROR(INDEX('Định nghĩa TN'!$F:$F,MATCH('II.Bảng lương'!AP7,'Định nghĩa TN'!$B:$B,0),1),"")</f>
        <v/>
      </c>
      <c r="AQ1" s="169" t="str">
        <f>IFERROR(INDEX('Định nghĩa TN'!$F:$F,MATCH('II.Bảng lương'!AQ7,'Định nghĩa TN'!$B:$B,0),1),"")</f>
        <v>Chịu thuế</v>
      </c>
      <c r="AR1" s="169" t="str">
        <f>IFERROR(INDEX('Định nghĩa TN'!$F:$F,MATCH('II.Bảng lương'!AR7,'Định nghĩa TN'!$B:$B,0),1),"")</f>
        <v>Chịu thuế</v>
      </c>
      <c r="AS1" s="169" t="str">
        <f>IFERROR(INDEX('Định nghĩa TN'!$F:$F,MATCH('II.Bảng lương'!AS7,'Định nghĩa TN'!$B:$B,0),1),"")</f>
        <v>Chịu thuế</v>
      </c>
      <c r="AT1" s="169" t="str">
        <f>IFERROR(INDEX('Định nghĩa TN'!$F:$F,MATCH('II.Bảng lương'!AT7,'Định nghĩa TN'!$B:$B,0),1),"")</f>
        <v>Chịu thuế</v>
      </c>
      <c r="AU1" s="169" t="str">
        <f>IFERROR(INDEX('Định nghĩa TN'!$F:$F,MATCH('II.Bảng lương'!AU7,'Định nghĩa TN'!$B:$B,0),1),"")</f>
        <v>Chịu thuế</v>
      </c>
      <c r="AV1" s="169" t="str">
        <f>IFERROR(INDEX('Định nghĩa TN'!$F:$F,MATCH('II.Bảng lương'!AV7,'Định nghĩa TN'!$B:$B,0),1),"")</f>
        <v>Chịu thuế</v>
      </c>
      <c r="AW1" s="169" t="str">
        <f>IFERROR(INDEX('Định nghĩa TN'!$F:$F,MATCH('II.Bảng lương'!AW7,'Định nghĩa TN'!$B:$B,0),1),"")</f>
        <v>Chịu thuế</v>
      </c>
      <c r="AX1" s="169" t="str">
        <f>IFERROR(INDEX('Định nghĩa TN'!$F:$F,MATCH('II.Bảng lương'!AX7,'Định nghĩa TN'!$B:$B,0),1),"")</f>
        <v/>
      </c>
      <c r="AY1" s="169" t="str">
        <f>IFERROR(INDEX('Định nghĩa TN'!$F:$F,MATCH('II.Bảng lương'!AY7,'Định nghĩa TN'!$B:$B,0),1),"")</f>
        <v/>
      </c>
      <c r="AZ1" s="169"/>
      <c r="BA1" s="170">
        <f>BA2+BD2</f>
        <v>0.255</v>
      </c>
      <c r="BB1" s="170">
        <f>BB2+BE2</f>
        <v>4.4999999999999998E-2</v>
      </c>
      <c r="BC1" s="170">
        <f>BC2+BF2</f>
        <v>0.02</v>
      </c>
      <c r="BD1" s="170"/>
      <c r="BE1" s="170"/>
      <c r="BF1" s="170"/>
      <c r="BG1" s="169"/>
      <c r="BH1" s="169"/>
      <c r="BI1" s="169"/>
      <c r="BJ1" s="169"/>
      <c r="BK1" s="169"/>
      <c r="BL1" s="169"/>
      <c r="BM1" s="169"/>
      <c r="BN1" s="169"/>
      <c r="BO1" s="171"/>
      <c r="BP1" s="172"/>
      <c r="BQ1" s="173" t="e">
        <f ca="1">BQ2-BQ6</f>
        <v>#NAME?</v>
      </c>
      <c r="BR1" s="174"/>
    </row>
    <row r="2" spans="1:70">
      <c r="C2" s="73"/>
      <c r="E2" s="77"/>
      <c r="F2" s="77"/>
      <c r="G2" s="77"/>
      <c r="H2" s="77"/>
      <c r="I2" s="77"/>
      <c r="L2" s="74"/>
      <c r="M2" s="74"/>
      <c r="AH2" s="74"/>
      <c r="BA2" s="170">
        <v>0.17499999999999999</v>
      </c>
      <c r="BB2" s="170">
        <v>0.03</v>
      </c>
      <c r="BC2" s="170">
        <v>0.01</v>
      </c>
      <c r="BD2" s="170">
        <v>0.08</v>
      </c>
      <c r="BE2" s="170">
        <v>1.4999999999999999E-2</v>
      </c>
      <c r="BF2" s="170">
        <v>0.01</v>
      </c>
      <c r="BQ2" s="74" t="e">
        <f ca="1">J6+K6+N6+O6+P6+Q6+R6+S6+V6+W6+X6+Y6+Z6+AA6+AB6+AC6+AD6+AE6+L6+M6+AH6+AI6+AJ6+AK6+AM6+AN6+AO6
-AQ6-AR6-AS6-AT6-AU6-AV6-AW6-BD6-BE6-BF6-BM6</f>
        <v>#NAME?</v>
      </c>
    </row>
    <row r="3" spans="1:70" ht="14" customHeight="1">
      <c r="A3" s="305" t="s">
        <v>162</v>
      </c>
      <c r="B3" s="305"/>
      <c r="C3" s="305"/>
      <c r="D3" s="305"/>
      <c r="E3" s="306" t="s">
        <v>163</v>
      </c>
      <c r="F3" s="306"/>
      <c r="G3" s="306"/>
      <c r="H3" s="306"/>
      <c r="I3" s="306"/>
      <c r="J3" s="307" t="s">
        <v>164</v>
      </c>
      <c r="K3" s="307"/>
      <c r="L3" s="307" t="s">
        <v>26</v>
      </c>
      <c r="M3" s="307"/>
      <c r="N3" s="308" t="s">
        <v>165</v>
      </c>
      <c r="O3" s="309"/>
      <c r="P3" s="309"/>
      <c r="Q3" s="309"/>
      <c r="R3" s="309"/>
      <c r="S3" s="309"/>
      <c r="T3" s="309"/>
      <c r="U3" s="310"/>
      <c r="V3" s="308" t="s">
        <v>166</v>
      </c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10"/>
      <c r="AH3" s="308" t="s">
        <v>27</v>
      </c>
      <c r="AI3" s="311"/>
      <c r="AJ3" s="309"/>
      <c r="AK3" s="309"/>
      <c r="AL3" s="310"/>
      <c r="AM3" s="311" t="s">
        <v>28</v>
      </c>
      <c r="AN3" s="309"/>
      <c r="AO3" s="311"/>
      <c r="AP3" s="310"/>
      <c r="AQ3" s="313" t="s">
        <v>264</v>
      </c>
      <c r="AR3" s="314"/>
      <c r="AS3" s="314"/>
      <c r="AT3" s="314"/>
      <c r="AU3" s="314"/>
      <c r="AV3" s="314"/>
      <c r="AW3" s="314"/>
      <c r="AX3" s="314"/>
      <c r="AY3" s="315"/>
      <c r="AZ3" s="312" t="s">
        <v>31</v>
      </c>
      <c r="BA3" s="312"/>
      <c r="BB3" s="312"/>
      <c r="BC3" s="312"/>
      <c r="BD3" s="312"/>
      <c r="BE3" s="312"/>
      <c r="BF3" s="312"/>
      <c r="BG3" s="312"/>
      <c r="BH3" s="312"/>
      <c r="BI3" s="312"/>
      <c r="BJ3" s="312" t="s">
        <v>91</v>
      </c>
      <c r="BK3" s="312"/>
      <c r="BL3" s="312"/>
      <c r="BM3" s="312"/>
    </row>
    <row r="4" spans="1:70" ht="9" customHeight="1">
      <c r="C4" s="73"/>
      <c r="E4" s="77"/>
      <c r="F4" s="77"/>
      <c r="G4" s="77"/>
      <c r="H4" s="77"/>
      <c r="I4" s="77"/>
      <c r="L4" s="74"/>
      <c r="M4" s="74"/>
      <c r="AH4" s="74"/>
      <c r="BA4" s="76"/>
      <c r="BB4" s="76"/>
      <c r="BC4" s="76"/>
      <c r="BD4" s="76"/>
      <c r="BE4" s="76"/>
      <c r="BF4" s="76"/>
    </row>
    <row r="5" spans="1:70" s="78" customFormat="1" ht="14.15" customHeight="1">
      <c r="A5" s="107" t="s">
        <v>228</v>
      </c>
      <c r="B5" s="108" t="s">
        <v>156</v>
      </c>
      <c r="C5" s="107" t="s">
        <v>228</v>
      </c>
      <c r="D5" s="107" t="s">
        <v>228</v>
      </c>
      <c r="E5" s="107" t="s">
        <v>228</v>
      </c>
      <c r="F5" s="107" t="s">
        <v>228</v>
      </c>
      <c r="G5" s="107" t="s">
        <v>228</v>
      </c>
      <c r="H5" s="107" t="s">
        <v>228</v>
      </c>
      <c r="I5" s="107" t="s">
        <v>228</v>
      </c>
      <c r="J5" s="107" t="s">
        <v>228</v>
      </c>
      <c r="K5" s="107" t="s">
        <v>228</v>
      </c>
      <c r="L5" s="107" t="s">
        <v>228</v>
      </c>
      <c r="M5" s="107" t="s">
        <v>228</v>
      </c>
      <c r="N5" s="107" t="s">
        <v>228</v>
      </c>
      <c r="O5" s="107" t="s">
        <v>228</v>
      </c>
      <c r="P5" s="107" t="s">
        <v>228</v>
      </c>
      <c r="Q5" s="107" t="s">
        <v>228</v>
      </c>
      <c r="R5" s="107" t="s">
        <v>228</v>
      </c>
      <c r="S5" s="107" t="s">
        <v>228</v>
      </c>
      <c r="T5" s="107" t="s">
        <v>228</v>
      </c>
      <c r="U5" s="107" t="s">
        <v>228</v>
      </c>
      <c r="V5" s="107" t="s">
        <v>228</v>
      </c>
      <c r="W5" s="107" t="s">
        <v>228</v>
      </c>
      <c r="X5" s="107" t="s">
        <v>228</v>
      </c>
      <c r="Y5" s="107" t="s">
        <v>228</v>
      </c>
      <c r="Z5" s="107" t="s">
        <v>228</v>
      </c>
      <c r="AA5" s="107"/>
      <c r="AB5" s="107"/>
      <c r="AC5" s="107" t="s">
        <v>228</v>
      </c>
      <c r="AD5" s="107" t="s">
        <v>228</v>
      </c>
      <c r="AE5" s="107" t="s">
        <v>228</v>
      </c>
      <c r="AF5" s="107" t="s">
        <v>228</v>
      </c>
      <c r="AG5" s="107" t="s">
        <v>228</v>
      </c>
      <c r="AH5" s="108" t="s">
        <v>156</v>
      </c>
      <c r="AI5" s="108" t="s">
        <v>156</v>
      </c>
      <c r="AJ5" s="108" t="s">
        <v>156</v>
      </c>
      <c r="AK5" s="108" t="s">
        <v>156</v>
      </c>
      <c r="AL5" s="107" t="s">
        <v>228</v>
      </c>
      <c r="AM5" s="107" t="s">
        <v>228</v>
      </c>
      <c r="AN5" s="107" t="s">
        <v>228</v>
      </c>
      <c r="AO5" s="107" t="s">
        <v>228</v>
      </c>
      <c r="AP5" s="107" t="s">
        <v>228</v>
      </c>
      <c r="AQ5" s="107" t="s">
        <v>228</v>
      </c>
      <c r="AR5" s="107" t="s">
        <v>228</v>
      </c>
      <c r="AS5" s="107" t="s">
        <v>228</v>
      </c>
      <c r="AT5" s="107" t="s">
        <v>228</v>
      </c>
      <c r="AU5" s="107" t="s">
        <v>228</v>
      </c>
      <c r="AV5" s="107" t="s">
        <v>228</v>
      </c>
      <c r="AW5" s="107" t="s">
        <v>228</v>
      </c>
      <c r="AX5" s="107" t="s">
        <v>228</v>
      </c>
      <c r="AY5" s="107" t="s">
        <v>228</v>
      </c>
      <c r="AZ5" s="107" t="s">
        <v>228</v>
      </c>
      <c r="BA5" s="107" t="s">
        <v>228</v>
      </c>
      <c r="BB5" s="107" t="s">
        <v>228</v>
      </c>
      <c r="BC5" s="107" t="s">
        <v>228</v>
      </c>
      <c r="BD5" s="107" t="s">
        <v>228</v>
      </c>
      <c r="BE5" s="107" t="s">
        <v>228</v>
      </c>
      <c r="BF5" s="107" t="s">
        <v>228</v>
      </c>
      <c r="BG5" s="107" t="s">
        <v>228</v>
      </c>
      <c r="BH5" s="107" t="s">
        <v>228</v>
      </c>
      <c r="BI5" s="107" t="s">
        <v>228</v>
      </c>
      <c r="BJ5" s="107" t="s">
        <v>228</v>
      </c>
      <c r="BK5" s="107" t="s">
        <v>228</v>
      </c>
      <c r="BL5" s="107" t="s">
        <v>228</v>
      </c>
      <c r="BM5" s="107" t="s">
        <v>228</v>
      </c>
      <c r="BN5" s="107" t="s">
        <v>228</v>
      </c>
      <c r="BO5" s="107" t="s">
        <v>228</v>
      </c>
      <c r="BP5" s="108" t="s">
        <v>156</v>
      </c>
      <c r="BQ5" s="107" t="s">
        <v>228</v>
      </c>
      <c r="BR5" s="107" t="s">
        <v>228</v>
      </c>
    </row>
    <row r="6" spans="1:70" s="90" customFormat="1">
      <c r="B6" s="91"/>
      <c r="C6" s="91"/>
      <c r="D6" s="91"/>
      <c r="E6" s="79">
        <f>SUBTOTAL(9,E8:E30)</f>
        <v>22</v>
      </c>
      <c r="F6" s="79">
        <f>SUBTOTAL(9,F8:F30)</f>
        <v>0</v>
      </c>
      <c r="G6" s="79">
        <f>SUBTOTAL(9,G8:G30)</f>
        <v>12</v>
      </c>
      <c r="H6" s="79">
        <f>SUBTOTAL(9,H8:H30)</f>
        <v>10</v>
      </c>
      <c r="I6" s="79">
        <f t="shared" ref="I6" si="0">SUBTOTAL(9,I8:I30)</f>
        <v>27</v>
      </c>
      <c r="J6" s="79">
        <f t="shared" ref="J6:BQ6" si="1">SUBTOTAL(9,J8:J30)</f>
        <v>22222222.222222224</v>
      </c>
      <c r="K6" s="79">
        <f t="shared" si="1"/>
        <v>324235</v>
      </c>
      <c r="L6" s="79">
        <f>SUBTOTAL(9,L8:L30)</f>
        <v>500000</v>
      </c>
      <c r="M6" s="79">
        <f>SUBTOTAL(9,M8:M30)</f>
        <v>144515</v>
      </c>
      <c r="N6" s="79">
        <f t="shared" si="1"/>
        <v>6000000</v>
      </c>
      <c r="O6" s="79">
        <f t="shared" si="1"/>
        <v>0</v>
      </c>
      <c r="P6" s="79">
        <f t="shared" si="1"/>
        <v>0</v>
      </c>
      <c r="Q6" s="79">
        <f t="shared" ref="Q6:S6" si="2">SUBTOTAL(9,Q8:Q30)</f>
        <v>0</v>
      </c>
      <c r="R6" s="79">
        <f t="shared" si="2"/>
        <v>3333</v>
      </c>
      <c r="S6" s="79">
        <f t="shared" si="2"/>
        <v>0</v>
      </c>
      <c r="T6" s="79">
        <f ca="1">SUBTOTAL(9,T8:T30)</f>
        <v>6003333</v>
      </c>
      <c r="U6" s="79">
        <f t="shared" ca="1" si="1"/>
        <v>0</v>
      </c>
      <c r="V6" s="79">
        <f t="shared" si="1"/>
        <v>81481.481481481474</v>
      </c>
      <c r="W6" s="79">
        <f t="shared" si="1"/>
        <v>81481.481481481474</v>
      </c>
      <c r="X6" s="79">
        <f t="shared" si="1"/>
        <v>162962.96296296295</v>
      </c>
      <c r="Y6" s="79">
        <f t="shared" si="1"/>
        <v>244444.44444444444</v>
      </c>
      <c r="Z6" s="79">
        <f t="shared" si="1"/>
        <v>325925.9259259259</v>
      </c>
      <c r="AA6" s="79">
        <f t="shared" si="1"/>
        <v>407407.40740740742</v>
      </c>
      <c r="AB6" s="79">
        <f t="shared" si="1"/>
        <v>600000</v>
      </c>
      <c r="AC6" s="79">
        <f t="shared" si="1"/>
        <v>570370.37037037034</v>
      </c>
      <c r="AD6" s="79">
        <f t="shared" si="1"/>
        <v>651851.8518518518</v>
      </c>
      <c r="AE6" s="79">
        <f t="shared" si="1"/>
        <v>733333.33333333337</v>
      </c>
      <c r="AF6" s="79">
        <f t="shared" ca="1" si="1"/>
        <v>3614814.8148148148</v>
      </c>
      <c r="AG6" s="79">
        <f t="shared" ca="1" si="1"/>
        <v>244444.44444444444</v>
      </c>
      <c r="AH6" s="79">
        <f t="shared" si="1"/>
        <v>0</v>
      </c>
      <c r="AI6" s="79">
        <f t="shared" si="1"/>
        <v>0</v>
      </c>
      <c r="AJ6" s="79">
        <f t="shared" si="1"/>
        <v>0</v>
      </c>
      <c r="AK6" s="79">
        <f t="shared" si="1"/>
        <v>0</v>
      </c>
      <c r="AL6" s="79">
        <f t="shared" si="1"/>
        <v>0</v>
      </c>
      <c r="AM6" s="79">
        <f t="shared" si="1"/>
        <v>3333</v>
      </c>
      <c r="AN6" s="79">
        <f t="shared" si="1"/>
        <v>2222</v>
      </c>
      <c r="AO6" s="79">
        <f t="shared" si="1"/>
        <v>4235325</v>
      </c>
      <c r="AP6" s="79">
        <f t="shared" si="1"/>
        <v>4240880</v>
      </c>
      <c r="AQ6" s="79">
        <f t="shared" si="1"/>
        <v>0</v>
      </c>
      <c r="AR6" s="79">
        <f t="shared" si="1"/>
        <v>44</v>
      </c>
      <c r="AS6" s="79">
        <f t="shared" si="1"/>
        <v>2</v>
      </c>
      <c r="AT6" s="79">
        <f t="shared" si="1"/>
        <v>45</v>
      </c>
      <c r="AU6" s="79">
        <f t="shared" ref="AU6:AW6" si="3">SUBTOTAL(9,AU8:AU30)</f>
        <v>0</v>
      </c>
      <c r="AV6" s="79">
        <f t="shared" si="3"/>
        <v>44444</v>
      </c>
      <c r="AW6" s="79">
        <f t="shared" si="3"/>
        <v>0</v>
      </c>
      <c r="AX6" s="79">
        <f ca="1">SUBTOTAL(9,AX8:AX30)</f>
        <v>44535</v>
      </c>
      <c r="AY6" s="79">
        <f t="shared" ca="1" si="1"/>
        <v>0</v>
      </c>
      <c r="AZ6" s="79">
        <f t="shared" si="1"/>
        <v>25000000</v>
      </c>
      <c r="BA6" s="79">
        <f t="shared" si="1"/>
        <v>4375000</v>
      </c>
      <c r="BB6" s="79">
        <f t="shared" si="1"/>
        <v>750000</v>
      </c>
      <c r="BC6" s="79">
        <f t="shared" si="1"/>
        <v>250000</v>
      </c>
      <c r="BD6" s="79">
        <f t="shared" si="1"/>
        <v>2000000</v>
      </c>
      <c r="BE6" s="79">
        <f t="shared" si="1"/>
        <v>375000</v>
      </c>
      <c r="BF6" s="79">
        <f t="shared" si="1"/>
        <v>250000</v>
      </c>
      <c r="BG6" s="79">
        <f t="shared" si="1"/>
        <v>5375000</v>
      </c>
      <c r="BH6" s="79">
        <f t="shared" si="1"/>
        <v>2625000</v>
      </c>
      <c r="BI6" s="79">
        <f t="shared" si="1"/>
        <v>8000000</v>
      </c>
      <c r="BJ6" s="79">
        <f t="shared" ca="1" si="1"/>
        <v>36536715.03703703</v>
      </c>
      <c r="BK6" s="79">
        <f t="shared" si="1"/>
        <v>9000000</v>
      </c>
      <c r="BL6" s="79">
        <f t="shared" ca="1" si="1"/>
        <v>24911715.03703703</v>
      </c>
      <c r="BM6" s="79" t="e">
        <f t="shared" ca="1" si="1"/>
        <v>#NAME?</v>
      </c>
      <c r="BN6" s="79" t="e">
        <f t="shared" ca="1" si="1"/>
        <v>#NAME?</v>
      </c>
      <c r="BO6" s="79">
        <f t="shared" ca="1" si="1"/>
        <v>713194.44444444438</v>
      </c>
      <c r="BP6" s="79">
        <f t="shared" si="1"/>
        <v>0</v>
      </c>
      <c r="BQ6" s="79" t="e">
        <f t="shared" ca="1" si="1"/>
        <v>#NAME?</v>
      </c>
      <c r="BR6" s="92"/>
    </row>
    <row r="7" spans="1:70" s="42" customFormat="1" ht="56">
      <c r="A7" s="109" t="s">
        <v>112</v>
      </c>
      <c r="B7" s="109" t="s">
        <v>6</v>
      </c>
      <c r="C7" s="109" t="s">
        <v>7</v>
      </c>
      <c r="D7" s="109" t="s">
        <v>52</v>
      </c>
      <c r="E7" s="110" t="s">
        <v>32</v>
      </c>
      <c r="F7" s="110" t="s">
        <v>34</v>
      </c>
      <c r="G7" s="110" t="s">
        <v>221</v>
      </c>
      <c r="H7" s="110" t="s">
        <v>222</v>
      </c>
      <c r="I7" s="110" t="s">
        <v>33</v>
      </c>
      <c r="J7" s="111" t="s">
        <v>8</v>
      </c>
      <c r="K7" s="111" t="s">
        <v>173</v>
      </c>
      <c r="L7" s="115" t="s">
        <v>167</v>
      </c>
      <c r="M7" s="115" t="s">
        <v>168</v>
      </c>
      <c r="N7" s="112" t="s">
        <v>24</v>
      </c>
      <c r="O7" s="112" t="s">
        <v>23</v>
      </c>
      <c r="P7" s="112" t="s">
        <v>82</v>
      </c>
      <c r="Q7" s="112" t="s">
        <v>255</v>
      </c>
      <c r="R7" s="112" t="s">
        <v>256</v>
      </c>
      <c r="S7" s="112" t="s">
        <v>257</v>
      </c>
      <c r="T7" s="112" t="s">
        <v>143</v>
      </c>
      <c r="U7" s="112" t="s">
        <v>145</v>
      </c>
      <c r="V7" s="114" t="s">
        <v>241</v>
      </c>
      <c r="W7" s="114" t="s">
        <v>242</v>
      </c>
      <c r="X7" s="114" t="s">
        <v>20</v>
      </c>
      <c r="Y7" s="114" t="s">
        <v>21</v>
      </c>
      <c r="Z7" s="114" t="s">
        <v>236</v>
      </c>
      <c r="AA7" s="114" t="s">
        <v>237</v>
      </c>
      <c r="AB7" s="114" t="s">
        <v>245</v>
      </c>
      <c r="AC7" s="114" t="s">
        <v>233</v>
      </c>
      <c r="AD7" s="114" t="s">
        <v>234</v>
      </c>
      <c r="AE7" s="114" t="s">
        <v>235</v>
      </c>
      <c r="AF7" s="114" t="s">
        <v>9</v>
      </c>
      <c r="AG7" s="114" t="s">
        <v>243</v>
      </c>
      <c r="AH7" s="113" t="s">
        <v>254</v>
      </c>
      <c r="AI7" s="113" t="s">
        <v>251</v>
      </c>
      <c r="AJ7" s="113" t="s">
        <v>252</v>
      </c>
      <c r="AK7" s="113" t="s">
        <v>253</v>
      </c>
      <c r="AL7" s="113" t="s">
        <v>29</v>
      </c>
      <c r="AM7" s="115" t="s">
        <v>198</v>
      </c>
      <c r="AN7" s="115" t="s">
        <v>199</v>
      </c>
      <c r="AO7" s="115" t="s">
        <v>200</v>
      </c>
      <c r="AP7" s="113" t="s">
        <v>30</v>
      </c>
      <c r="AQ7" s="112" t="s">
        <v>16</v>
      </c>
      <c r="AR7" s="112" t="s">
        <v>39</v>
      </c>
      <c r="AS7" s="112" t="s">
        <v>40</v>
      </c>
      <c r="AT7" s="112" t="s">
        <v>83</v>
      </c>
      <c r="AU7" s="112" t="s">
        <v>258</v>
      </c>
      <c r="AV7" s="112" t="s">
        <v>259</v>
      </c>
      <c r="AW7" s="112" t="s">
        <v>260</v>
      </c>
      <c r="AX7" s="113" t="s">
        <v>146</v>
      </c>
      <c r="AY7" s="113" t="s">
        <v>147</v>
      </c>
      <c r="AZ7" s="113" t="s">
        <v>10</v>
      </c>
      <c r="BA7" s="113" t="s">
        <v>0</v>
      </c>
      <c r="BB7" s="113" t="s">
        <v>2</v>
      </c>
      <c r="BC7" s="113" t="s">
        <v>4</v>
      </c>
      <c r="BD7" s="113" t="s">
        <v>1</v>
      </c>
      <c r="BE7" s="113" t="s">
        <v>3</v>
      </c>
      <c r="BF7" s="113" t="s">
        <v>5</v>
      </c>
      <c r="BG7" s="113" t="s">
        <v>11</v>
      </c>
      <c r="BH7" s="113" t="s">
        <v>12</v>
      </c>
      <c r="BI7" s="113" t="s">
        <v>13</v>
      </c>
      <c r="BJ7" s="113" t="s">
        <v>88</v>
      </c>
      <c r="BK7" s="113" t="s">
        <v>172</v>
      </c>
      <c r="BL7" s="113" t="s">
        <v>89</v>
      </c>
      <c r="BM7" s="113" t="s">
        <v>90</v>
      </c>
      <c r="BN7" s="113" t="s">
        <v>93</v>
      </c>
      <c r="BO7" s="113" t="s">
        <v>137</v>
      </c>
      <c r="BP7" s="113" t="s">
        <v>58</v>
      </c>
      <c r="BQ7" s="113" t="s">
        <v>57</v>
      </c>
      <c r="BR7" s="113" t="s">
        <v>81</v>
      </c>
    </row>
    <row r="8" spans="1:70" s="82" customFormat="1" ht="14.15" customHeight="1">
      <c r="A8" s="116" t="str">
        <f>INDEX('I.Dữ liệu Tính lương'!E:E,MATCH('II.Bảng lương'!B8,'I.Dữ liệu Tính lương'!AR:AR,0),1)</f>
        <v>00. Ban Giám đốc</v>
      </c>
      <c r="B8" s="123" t="s">
        <v>116</v>
      </c>
      <c r="C8" s="117" t="str">
        <f>INDEX('I.Dữ liệu Tính lương'!C:C,MATCH('II.Bảng lương'!B8,'I.Dữ liệu Tính lương'!AR:AR,0),1)</f>
        <v>Nguyễn Thu Thủy</v>
      </c>
      <c r="D8" s="117" t="str">
        <f>INDEX('I.Dữ liệu Tính lương'!D:D,MATCH('II.Bảng lương'!B8,'I.Dữ liệu Tính lương'!AR:AR,0),1)</f>
        <v>Thành viên Ban Giám đốc</v>
      </c>
      <c r="E8" s="118">
        <f>INDEX('I.Dữ liệu Tính lương'!AT:AT,MATCH('II.Bảng lương'!B8,'I.Dữ liệu Tính lương'!AR:AR,0),1)</f>
        <v>22</v>
      </c>
      <c r="F8" s="118">
        <f>INDEX('I.Dữ liệu Tính lương'!AU:AU,MATCH('II.Bảng lương'!B8,'I.Dữ liệu Tính lương'!AR:AR,0),1)</f>
        <v>0</v>
      </c>
      <c r="G8" s="118">
        <f>INDEX('I.Dữ liệu Tính lương'!AV:AV,MATCH('II.Bảng lương'!B8,'I.Dữ liệu Tính lương'!AR:AR,0),1)</f>
        <v>12</v>
      </c>
      <c r="H8" s="118">
        <f>INDEX('I.Dữ liệu Tính lương'!AW:AW,MATCH('II.Bảng lương'!B8,'I.Dữ liệu Tính lương'!AR:AR,0),1)</f>
        <v>10</v>
      </c>
      <c r="I8" s="118">
        <f>INDEX('I.Dữ liệu Tính lương'!AY:AY,MATCH('II.Bảng lương'!B8,'I.Dữ liệu Tính lương'!AR:AR,0),1)</f>
        <v>27</v>
      </c>
      <c r="J8" s="119">
        <f>(INDEX('I.Dữ liệu Tính lương'!N:N,MATCH('II.Bảng lương'!B8,'I.Dữ liệu Tính lương'!B:B,0),1)*'II.Bảng lương'!F8
+INDEX('I.Dữ liệu Tính lương'!O:O,MATCH('II.Bảng lương'!B8,'I.Dữ liệu Tính lương'!B:B,0),1)*'II.Bảng lương'!G8
+INDEX('I.Dữ liệu Tính lương'!P:P,MATCH('II.Bảng lương'!B8,'I.Dữ liệu Tính lương'!B:B,0),1)*'II.Bảng lương'!H8)/I8</f>
        <v>22222222.222222224</v>
      </c>
      <c r="K8" s="119">
        <f>SUMIFS('I.Dữ liệu Tính lương'!$CH:$CH,'I.Dữ liệu Tính lương'!$CF:$CF,'II.Bảng lương'!$B8)</f>
        <v>324235</v>
      </c>
      <c r="L8" s="120">
        <f>CHOOSE(INDEX('Định nghĩa TN'!$E:$E,MATCH('II.Bảng lương'!L$7,'Định nghĩa TN'!$B:$B,0),1),
SUMIFS('I.Dữ liệu Tính lương'!$CA:$CA,'I.Dữ liệu Tính lương'!$BX:$BX,'II.Bảng lương'!$B8)*E8/I8,
SUMIFS('I.Dữ liệu Tính lương'!$CA:$CA,'I.Dữ liệu Tính lương'!$BX:$BX,'II.Bảng lương'!$B8)*100%,
SUMIFS('I.Dữ liệu Tính lương'!$CA:$CA,'I.Dữ liệu Tính lương'!$BX:$BX,'II.Bảng lương'!$B8)*IF(E8/I8&gt;=0.5,100%,50%))</f>
        <v>500000</v>
      </c>
      <c r="M8" s="120">
        <f>CHOOSE(INDEX('Định nghĩa TN'!$E:$E,MATCH('II.Bảng lương'!M$7,'Định nghĩa TN'!$B:$B,0),1),
SUMIFS('I.Dữ liệu Tính lương'!$CB:$CB,'I.Dữ liệu Tính lương'!$BX:$BX,'II.Bảng lương'!$B8)*E8/I8,
SUMIFS('I.Dữ liệu Tính lương'!$CB:$CB,'I.Dữ liệu Tính lương'!$BX:$BX,'II.Bảng lương'!$B8)*100%,
SUMIFS('I.Dữ liệu Tính lương'!$CB:$CB,'I.Dữ liệu Tính lương'!$BX:$BX,'II.Bảng lương'!$B8)*IF(E8/I8&gt;=0.5,100%,50%))</f>
        <v>144515</v>
      </c>
      <c r="N8" s="119">
        <f>SUMIFS('I.Dữ liệu Tính lương'!BF:BF,'I.Dữ liệu Tính lương'!$BD:$BD,'II.Bảng lương'!$B8)</f>
        <v>6000000</v>
      </c>
      <c r="O8" s="119">
        <f>SUMIFS('I.Dữ liệu Tính lương'!BG:BG,'I.Dữ liệu Tính lương'!$BD:$BD,'II.Bảng lương'!$B8)</f>
        <v>0</v>
      </c>
      <c r="P8" s="119">
        <f>SUMIFS('I.Dữ liệu Tính lương'!BH:BH,'I.Dữ liệu Tính lương'!$BD:$BD,'II.Bảng lương'!$B8)</f>
        <v>0</v>
      </c>
      <c r="Q8" s="119">
        <f>SUMIFS('I.Dữ liệu Tính lương'!BJ:BJ,'I.Dữ liệu Tính lương'!$BD:$BD,'II.Bảng lương'!$B8)</f>
        <v>0</v>
      </c>
      <c r="R8" s="119">
        <f>SUMIFS('I.Dữ liệu Tính lương'!BK:BK,'I.Dữ liệu Tính lương'!$BD:$BD,'II.Bảng lương'!$B8)</f>
        <v>3333</v>
      </c>
      <c r="S8" s="119">
        <f>SUMIFS('I.Dữ liệu Tính lương'!BL:BL,'I.Dữ liệu Tính lương'!$BD:$BD,'II.Bảng lương'!$B8)</f>
        <v>0</v>
      </c>
      <c r="T8" s="119">
        <f ca="1">SUMIFS($N8:OFFSET(T8,0,-1),$N$1:OFFSET(T$1,0,-1),"Chịu thuế")</f>
        <v>6003333</v>
      </c>
      <c r="U8" s="119">
        <f ca="1">SUMIFS($N8:OFFSET(T8,0,-1),$N$1:OFFSET(T$1,0,-1),"Ko chịu thuế")</f>
        <v>0</v>
      </c>
      <c r="V8" s="119">
        <f>CHOOSE(INDEX('Định nghĩa TN'!$E:$E,MATCH('II.Bảng lương'!V$7,'Định nghĩa TN'!$B:$B,0),1),
IF(J8&lt;&gt;0,INDEX('I.Dữ liệu Tính lương'!Q:Q,MATCH('II.Bảng lương'!B8,'I.Dữ liệu Tính lương'!B:B,0),1),0)*E8/I8,
IF(J8&lt;&gt;0,INDEX('I.Dữ liệu Tính lương'!Q:Q,MATCH('II.Bảng lương'!B8,'I.Dữ liệu Tính lương'!B:B,0),1),0)*100%,
IF(J8&lt;&gt;0,INDEX('I.Dữ liệu Tính lương'!Q:Q,MATCH('II.Bảng lương'!B8,'I.Dữ liệu Tính lương'!B:B,0),1),0)*IF(E8/I8&gt;=0.5,100%,50%))</f>
        <v>81481.481481481474</v>
      </c>
      <c r="W8" s="119">
        <f>CHOOSE(INDEX('Định nghĩa TN'!$E:$E,MATCH('II.Bảng lương'!W$7,'Định nghĩa TN'!$B:$B,0),1),
IF(J8&lt;&gt;0,INDEX('I.Dữ liệu Tính lương'!Q:Q,MATCH('II.Bảng lương'!B8,'I.Dữ liệu Tính lương'!B:B,0),1),0)*E8/I8,
IF(J8&lt;&gt;0,INDEX('I.Dữ liệu Tính lương'!Q:Q,MATCH('II.Bảng lương'!B8,'I.Dữ liệu Tính lương'!B:B,0),1),0)*100%,
IF(J8&lt;&gt;0,INDEX('I.Dữ liệu Tính lương'!Q:Q,MATCH('II.Bảng lương'!B8,'I.Dữ liệu Tính lương'!B:B,0),1),0)*IF(E8/I8&gt;=0.5,100%,50%))</f>
        <v>81481.481481481474</v>
      </c>
      <c r="X8" s="119">
        <f>CHOOSE(INDEX('Định nghĩa TN'!$E:$E,MATCH('II.Bảng lương'!X$7,'Định nghĩa TN'!$B:$B,0),1),
IF(J8&lt;&gt;0,INDEX('I.Dữ liệu Tính lương'!R:R,MATCH('II.Bảng lương'!B8,'I.Dữ liệu Tính lương'!B:B,0),1),0)*E8/I8,
IF(J8&lt;&gt;0,INDEX('I.Dữ liệu Tính lương'!R:R,MATCH('II.Bảng lương'!B8,'I.Dữ liệu Tính lương'!B:B,0),1),0)*100%,
IF(J8&lt;&gt;0,INDEX('I.Dữ liệu Tính lương'!R:R,MATCH('II.Bảng lương'!B8,'I.Dữ liệu Tính lương'!B:B,0),1),0)*IF(E8/I8&gt;=0.5,100%,50%))</f>
        <v>162962.96296296295</v>
      </c>
      <c r="Y8" s="119">
        <f>CHOOSE(INDEX('Định nghĩa TN'!$E:$E,MATCH('II.Bảng lương'!Y$7,'Định nghĩa TN'!$B:$B,0),1),
IF(J8&lt;&gt;0,INDEX('I.Dữ liệu Tính lương'!S:S,MATCH('II.Bảng lương'!B8,'I.Dữ liệu Tính lương'!B:B,0),1),0)*E8/I8,
IF(J8&lt;&gt;0,INDEX('I.Dữ liệu Tính lương'!S:S,MATCH('II.Bảng lương'!B8,'I.Dữ liệu Tính lương'!B:B,0),1),0)*100%,
IF(J8&lt;&gt;0,INDEX('I.Dữ liệu Tính lương'!S:S,MATCH('II.Bảng lương'!B8,'I.Dữ liệu Tính lương'!B:B,0),1),0)*IF(E8/I8&gt;=0.5,100%,50%))</f>
        <v>244444.44444444444</v>
      </c>
      <c r="Z8" s="119">
        <f>CHOOSE(INDEX('Định nghĩa TN'!$E:$E,MATCH('II.Bảng lương'!Z$7,'Định nghĩa TN'!$B:$B,0),1),
IF(J8&lt;&gt;0,INDEX('I.Dữ liệu Tính lương'!T:T,MATCH('II.Bảng lương'!B8,'I.Dữ liệu Tính lương'!B:B,0),1),0)*E8/I8,
IF(J8&lt;&gt;0,INDEX('I.Dữ liệu Tính lương'!T:T,MATCH('II.Bảng lương'!B8,'I.Dữ liệu Tính lương'!B:B,0),1),0)*100%,
IF(J8&lt;&gt;0,INDEX('I.Dữ liệu Tính lương'!T:T,MATCH('II.Bảng lương'!B8,'I.Dữ liệu Tính lương'!B:B,0),1),0)*IF(E8/I8&gt;=0.5,100%,50%))</f>
        <v>325925.9259259259</v>
      </c>
      <c r="AA8" s="119">
        <f>CHOOSE(INDEX('Định nghĩa TN'!$E:$E,MATCH('II.Bảng lương'!AA$7,'Định nghĩa TN'!$B:$B,0),1),
IF(J8&lt;&gt;0,INDEX('I.Dữ liệu Tính lương'!U:U,MATCH('II.Bảng lương'!B8,'I.Dữ liệu Tính lương'!B:B,0),1),0)*E8/I8,
IF(J8&lt;&gt;0,INDEX('I.Dữ liệu Tính lương'!U:U,MATCH('II.Bảng lương'!B8,'I.Dữ liệu Tính lương'!B:B,0),1),0)*100%,
IF(J8&lt;&gt;0,INDEX('I.Dữ liệu Tính lương'!U:U,MATCH('II.Bảng lương'!B8,'I.Dữ liệu Tính lương'!B:B,0),1),0)*IF(E8/I8&gt;=0.5,100%,50%))</f>
        <v>407407.40740740742</v>
      </c>
      <c r="AB8" s="119">
        <f>CHOOSE(INDEX('Định nghĩa TN'!$E:$E,MATCH('II.Bảng lương'!AB$7,'Định nghĩa TN'!$B:$B,0),1),
IF(J8&lt;&gt;0,INDEX('I.Dữ liệu Tính lương'!V:V,MATCH('II.Bảng lương'!B8,'I.Dữ liệu Tính lương'!B:B,0),1),0)*E8/I8,
IF(J8&lt;&gt;0,INDEX('I.Dữ liệu Tính lương'!V:V,MATCH('II.Bảng lương'!B8,'I.Dữ liệu Tính lương'!B:B,0),1),0)*100%,
IF(J8&lt;&gt;0,INDEX('I.Dữ liệu Tính lương'!V:V,MATCH('II.Bảng lương'!B8,'I.Dữ liệu Tính lương'!B:B,0),1),0)*IF(E8/I8&gt;=0.5,100%,50%))</f>
        <v>600000</v>
      </c>
      <c r="AC8" s="119">
        <f>CHOOSE(INDEX('Định nghĩa TN'!$E:$E,MATCH('II.Bảng lương'!AC$7,'Định nghĩa TN'!$B:$B,0),1),
IF(J8&lt;&gt;0,INDEX('I.Dữ liệu Tính lương'!W:W,MATCH('II.Bảng lương'!B8,'I.Dữ liệu Tính lương'!B:B,0),1),0)*E8/I8,
IF(J8&lt;&gt;0,INDEX('I.Dữ liệu Tính lương'!W:W,MATCH('II.Bảng lương'!B8,'I.Dữ liệu Tính lương'!B:B,0),1),0)*100%,
IF(J8&lt;&gt;0,INDEX('I.Dữ liệu Tính lương'!W:W,MATCH('II.Bảng lương'!B8,'I.Dữ liệu Tính lương'!B:B,0),1),0)*IF(E8/I8&gt;=0.5,100%,50%))</f>
        <v>570370.37037037034</v>
      </c>
      <c r="AD8" s="119">
        <f>CHOOSE(INDEX('Định nghĩa TN'!$E:$E,MATCH('II.Bảng lương'!AD$7,'Định nghĩa TN'!$B:$B,0),1),
IF(J8&lt;&gt;0,INDEX('I.Dữ liệu Tính lương'!X:X,MATCH('II.Bảng lương'!B8,'I.Dữ liệu Tính lương'!B:B,0),1),0)*E8/I8,
IF(J8&lt;&gt;0,INDEX('I.Dữ liệu Tính lương'!X:X,MATCH('II.Bảng lương'!B8,'I.Dữ liệu Tính lương'!B:B,0),1),0)*100%,
IF(J8&lt;&gt;0,INDEX('I.Dữ liệu Tính lương'!X:X,MATCH('II.Bảng lương'!B8,'I.Dữ liệu Tính lương'!B:B,0),1),0)*IF(E8/I8&gt;=0.5,100%,50%))</f>
        <v>651851.8518518518</v>
      </c>
      <c r="AE8" s="119">
        <f>CHOOSE(INDEX('Định nghĩa TN'!$E:$E,MATCH('II.Bảng lương'!AE$7,'Định nghĩa TN'!$B:$B,0),1),
IF(J8&lt;&gt;0,INDEX('I.Dữ liệu Tính lương'!Y:Y,MATCH('II.Bảng lương'!B8,'I.Dữ liệu Tính lương'!B:B,0),1),0)*E8/I8,
IF(J8&lt;&gt;0,INDEX('I.Dữ liệu Tính lương'!Y:Y,MATCH('II.Bảng lương'!B8,'I.Dữ liệu Tính lương'!B:B,0),1),0)*100%,
IF(J8&lt;&gt;0,INDEX('I.Dữ liệu Tính lương'!Y:Y,MATCH('II.Bảng lương'!B8,'I.Dữ liệu Tính lương'!B:B,0),1),0)*IF(E8/I8&gt;=0.5,100%,50%))</f>
        <v>733333.33333333337</v>
      </c>
      <c r="AF8" s="119">
        <f ca="1">SUMIFS($V8:OFFSET(AF8,0,-1),$V$1:OFFSET(AF$1,0,-1),"Chịu thuế")</f>
        <v>3614814.8148148148</v>
      </c>
      <c r="AG8" s="119">
        <f ca="1">SUMIFS($V8:OFFSET(AF8,0,-1),$V$1:OFFSET(AF$1,0,-1),"Ko chịu thuế")</f>
        <v>244444.44444444444</v>
      </c>
      <c r="AH8" s="120">
        <v>0</v>
      </c>
      <c r="AI8" s="119"/>
      <c r="AJ8" s="119"/>
      <c r="AK8" s="119"/>
      <c r="AL8" s="119">
        <f t="shared" ref="AL8" si="4">SUM(AH8:AI8)</f>
        <v>0</v>
      </c>
      <c r="AM8" s="119">
        <f>CHOOSE(INDEX('Định nghĩa TN'!$E:$E,MATCH('II.Bảng lương'!AM$7,'Định nghĩa TN'!$B:$B,0),1),
SUMIFS('I.Dữ liệu Tính lương'!CJ:CJ,'I.Dữ liệu Tính lương'!$CF:$CF,'II.Bảng lương'!$B8)*$E8/$I8,
SUMIFS('I.Dữ liệu Tính lương'!CJ:CJ,'I.Dữ liệu Tính lương'!$CF:$CF,'II.Bảng lương'!$B8)*100%,
SUMIFS('I.Dữ liệu Tính lương'!CJ:CJ,'I.Dữ liệu Tính lương'!$CF:$CF,'II.Bảng lương'!$B8)*IF($E8/$I8&gt;=0.5,100%,50%))</f>
        <v>3333</v>
      </c>
      <c r="AN8" s="119">
        <f>CHOOSE(INDEX('Định nghĩa TN'!$E:$E,MATCH('II.Bảng lương'!AN$7,'Định nghĩa TN'!$B:$B,0),1),
SUMIFS('I.Dữ liệu Tính lương'!CL:CL,'I.Dữ liệu Tính lương'!$CF:$CF,'II.Bảng lương'!$B8)*$E8/$I8,
SUMIFS('I.Dữ liệu Tính lương'!CL:CL,'I.Dữ liệu Tính lương'!$CF:$CF,'II.Bảng lương'!$B8)*100%,
SUMIFS('I.Dữ liệu Tính lương'!CL:CL,'I.Dữ liệu Tính lương'!$CF:$CF,'II.Bảng lương'!$B8)*IF($E8/$I8&gt;=0.5,100%,50%))</f>
        <v>2222</v>
      </c>
      <c r="AO8" s="119">
        <f>CHOOSE(INDEX('Định nghĩa TN'!$E:$E,MATCH('II.Bảng lương'!AO$7,'Định nghĩa TN'!$B:$B,0),1),
SUMIFS('I.Dữ liệu Tính lương'!CN:CN,'I.Dữ liệu Tính lương'!$CF:$CF,'II.Bảng lương'!$B8)*$E8/$I8,
SUMIFS('I.Dữ liệu Tính lương'!CN:CN,'I.Dữ liệu Tính lương'!$CF:$CF,'II.Bảng lương'!$B8)*100%,
SUMIFS('I.Dữ liệu Tính lương'!CN:CN,'I.Dữ liệu Tính lương'!$CF:$CF,'II.Bảng lương'!$B8)*IF($E8/$I8&gt;=0.5,100%,50%))</f>
        <v>4235325</v>
      </c>
      <c r="AP8" s="119">
        <f t="shared" ref="AP8" si="5">SUM(AM8:AO8)</f>
        <v>4240880</v>
      </c>
      <c r="AQ8" s="119">
        <f>CHOOSE(INDEX('Định nghĩa TN'!$E:$E,MATCH('II.Bảng lương'!AQ$7,'Định nghĩa TN'!$B:$B,0),1),
SUMIFS('I.Dữ liệu Tính lương'!$BM:$BM,'I.Dữ liệu Tính lương'!$BD:$BD,'II.Bảng lương'!$B8)*$E8/$I8,
SUMIFS('I.Dữ liệu Tính lương'!$BM:$BM,'I.Dữ liệu Tính lương'!$BD:$BD,'II.Bảng lương'!$B8)*100%,
SUMIFS('I.Dữ liệu Tính lương'!$BM:$BM,'I.Dữ liệu Tính lương'!$BD:$BD,'II.Bảng lương'!$B8)*IF($E8/$I8&gt;=0.5,100%,50%))</f>
        <v>0</v>
      </c>
      <c r="AR8" s="119">
        <f>CHOOSE(INDEX('Định nghĩa TN'!$E:$E,MATCH('II.Bảng lương'!AR$7,'Định nghĩa TN'!$B:$B,0),1),
SUMIFS('I.Dữ liệu Tính lương'!$BN:$BN,'I.Dữ liệu Tính lương'!$BD:$BD,'II.Bảng lương'!$B8)*$E8/$I8,
SUMIFS('I.Dữ liệu Tính lương'!$BN:$BN,'I.Dữ liệu Tính lương'!$BD:$BD,'II.Bảng lương'!$B8)*100%,
SUMIFS('I.Dữ liệu Tính lương'!$BN:$BN,'I.Dữ liệu Tính lương'!$BD:$BD,'II.Bảng lương'!$B8)*IF($E8/$I8&gt;=0.5,100%,50%))</f>
        <v>44</v>
      </c>
      <c r="AS8" s="119">
        <f>CHOOSE(INDEX('Định nghĩa TN'!$E:$E,MATCH('II.Bảng lương'!AS$7,'Định nghĩa TN'!$B:$B,0),1),
SUMIFS('I.Dữ liệu Tính lương'!$BO:$BO,'I.Dữ liệu Tính lương'!$BD:$BD,'II.Bảng lương'!$B8)*$E8/$I8,
SUMIFS('I.Dữ liệu Tính lương'!$BO:$BO,'I.Dữ liệu Tính lương'!$BD:$BD,'II.Bảng lương'!$B8)*100%,
SUMIFS('I.Dữ liệu Tính lương'!$BO:$BO,'I.Dữ liệu Tính lương'!$BD:$BD,'II.Bảng lương'!$B8)*IF($E8/$I8&gt;=0.5,100%,50%))</f>
        <v>2</v>
      </c>
      <c r="AT8" s="119">
        <f>CHOOSE(INDEX('Định nghĩa TN'!$E:$E,MATCH('II.Bảng lương'!AT$7,'Định nghĩa TN'!$B:$B,0),1),
SUMIFS('I.Dữ liệu Tính lương'!$BP:$BP,'I.Dữ liệu Tính lương'!$BD:$BD,'II.Bảng lương'!$B8)*$E8/$I8,
SUMIFS('I.Dữ liệu Tính lương'!$BP:$BP,'I.Dữ liệu Tính lương'!$BD:$BD,'II.Bảng lương'!$B8)*100%,
SUMIFS('I.Dữ liệu Tính lương'!$BP:$BP,'I.Dữ liệu Tính lương'!$BD:$BD,'II.Bảng lương'!$B8)*IF($E8/$I8&gt;=0.5,100%,50%))</f>
        <v>45</v>
      </c>
      <c r="AU8" s="119">
        <f>CHOOSE(INDEX('Định nghĩa TN'!$E:$E,MATCH('II.Bảng lương'!AU$7,'Định nghĩa TN'!$B:$B,0),1),
SUMIFS('I.Dữ liệu Tính lương'!$BR:$BR,'I.Dữ liệu Tính lương'!$BD:$BD,'II.Bảng lương'!$B8)*$E8/$I8,
SUMIFS('I.Dữ liệu Tính lương'!$BR:$BR,'I.Dữ liệu Tính lương'!$BD:$BD,'II.Bảng lương'!$B8)*100%,
SUMIFS('I.Dữ liệu Tính lương'!$BR:$BR,'I.Dữ liệu Tính lương'!$BD:$BD,'II.Bảng lương'!$B8)*IF($E8/$I8&gt;=0.5,100%,50%))</f>
        <v>0</v>
      </c>
      <c r="AV8" s="119">
        <f>CHOOSE(INDEX('Định nghĩa TN'!$E:$E,MATCH('II.Bảng lương'!AV$7,'Định nghĩa TN'!$B:$B,0),1),
SUMIFS('I.Dữ liệu Tính lương'!$BS:$BS,'I.Dữ liệu Tính lương'!$BD:$BD,'II.Bảng lương'!$B8)*$E8/$I8,
SUMIFS('I.Dữ liệu Tính lương'!$BS:$BS,'I.Dữ liệu Tính lương'!$BD:$BD,'II.Bảng lương'!$B8)*100%,
SUMIFS('I.Dữ liệu Tính lương'!$BS:$BS,'I.Dữ liệu Tính lương'!$BD:$BD,'II.Bảng lương'!$B8)*IF($E8/$I8&gt;=0.5,100%,50%))</f>
        <v>44444</v>
      </c>
      <c r="AW8" s="119">
        <f>CHOOSE(INDEX('Định nghĩa TN'!$E:$E,MATCH('II.Bảng lương'!AW$7,'Định nghĩa TN'!$B:$B,0),1),
SUMIFS('I.Dữ liệu Tính lương'!$BT:$BT,'I.Dữ liệu Tính lương'!$BD:$BD,'II.Bảng lương'!$B8)*$E8/$I8,
SUMIFS('I.Dữ liệu Tính lương'!$BT:$BT,'I.Dữ liệu Tính lương'!$BD:$BD,'II.Bảng lương'!$B8)*100%,
SUMIFS('I.Dữ liệu Tính lương'!$BT:$BT,'I.Dữ liệu Tính lương'!$BD:$BD,'II.Bảng lương'!$B8)*IF($E8/$I8&gt;=0.5,100%,50%))</f>
        <v>0</v>
      </c>
      <c r="AX8" s="119">
        <f ca="1">SUMIFS($AQ8:OFFSET(AX8,0,-1),$AQ$1:OFFSET(AX$1,0,-1),"Chịu thuế")</f>
        <v>44535</v>
      </c>
      <c r="AY8" s="119">
        <f ca="1">SUMIFS($AQ8:OFFSET(AX8,0,-1),$AQ$1:OFFSET(AX$1,0,-1),"Ko chịu thuế")</f>
        <v>0</v>
      </c>
      <c r="AZ8" s="119">
        <f>INDEX('I.Dữ liệu Tính lương'!Z:Z,MATCH('II.Bảng lương'!B8,'I.Dữ liệu Tính lương'!B:B,0),1)</f>
        <v>25000000</v>
      </c>
      <c r="BA8" s="119">
        <f t="shared" ref="BA8:BF8" si="6">IF($BR8="Cty đóng hết",$AZ8*BA$1,
IF($BR8="2 Bên đóng",$AZ8*BA$2,0))</f>
        <v>4375000</v>
      </c>
      <c r="BB8" s="119">
        <f t="shared" si="6"/>
        <v>750000</v>
      </c>
      <c r="BC8" s="119">
        <f t="shared" si="6"/>
        <v>250000</v>
      </c>
      <c r="BD8" s="119">
        <f t="shared" si="6"/>
        <v>2000000</v>
      </c>
      <c r="BE8" s="119">
        <f t="shared" si="6"/>
        <v>375000</v>
      </c>
      <c r="BF8" s="119">
        <f t="shared" si="6"/>
        <v>250000</v>
      </c>
      <c r="BG8" s="119">
        <f t="shared" ref="BG8" si="7">SUM(BA8:BC8)</f>
        <v>5375000</v>
      </c>
      <c r="BH8" s="119">
        <f t="shared" ref="BH8" si="8">SUM(BD8:BF8)</f>
        <v>2625000</v>
      </c>
      <c r="BI8" s="119">
        <f t="shared" ref="BI8" si="9">SUM(BG8:BH8)</f>
        <v>8000000</v>
      </c>
      <c r="BJ8" s="119">
        <f ca="1">SUMIFS($J8:OFFSET(AP8,0,-1),$J$1:OFFSET(AP$1,0,-1),"Chịu thuế")
-SUMIFS($AQ8:OFFSET(AX8,0,-1),$AQ$1:OFFSET(AX$1,0,-1),"Chịu thuế")</f>
        <v>36536715.03703703</v>
      </c>
      <c r="BK8" s="119">
        <f>SUMIFS('I.Dữ liệu Tính lương'!M:M,'I.Dữ liệu Tính lương'!B:B,'II.Bảng lương'!B8)</f>
        <v>9000000</v>
      </c>
      <c r="BL8" s="119">
        <f ca="1">IF(BJ8-BH8-BK8&lt;0,0,BJ8-BH8-BK8)</f>
        <v>24911715.03703703</v>
      </c>
      <c r="BM8" s="119" t="e">
        <f ca="1">ROUND(
_xlfn.IFS(BL8&lt;=0,0,
BL8&lt;=5000000,BL8*5%,
BL8&lt;=10000000,BL8*10%-250000,
BL8&lt;=18000000,BL8*15%-750000,
BL8&lt;=32000000,BL8*20%-1650000,
BL8&lt;=52000000,BL8*25%-3250000,
BL8&lt;=80000000,BL8*30%-5850000,
BL8&gt;80000000,BL8*35%-9850000),0)</f>
        <v>#NAME?</v>
      </c>
      <c r="BN8" s="121" t="e">
        <f ca="1">BJ8-BM8-BH8</f>
        <v>#NAME?</v>
      </c>
      <c r="BO8" s="121">
        <f ca="1">SUMIFS($J8:OFFSET(AP8,0,-1),$J$1:OFFSET(AP$1,0,-1),"Ko chịu thuế")
-SUMIFS($AQ8:OFFSET(AX8,0,-1),$AQ$1:OFFSET(AX$1,0,-1),"Ko chịu thuế")</f>
        <v>713194.44444444438</v>
      </c>
      <c r="BP8" s="121"/>
      <c r="BQ8" s="121" t="e">
        <f ca="1">BN8+BO8-BP8</f>
        <v>#NAME?</v>
      </c>
      <c r="BR8" s="122" t="str">
        <f>INDEX('I.Dữ liệu Tính lương'!AA:AA,MATCH('II.Bảng lương'!B8,'I.Dữ liệu Tính lương'!B:B,0),1)</f>
        <v>2 bên đóng</v>
      </c>
    </row>
    <row r="9" spans="1:70" s="82" customFormat="1" ht="14.15" customHeight="1">
      <c r="A9" s="116"/>
      <c r="B9" s="123"/>
      <c r="C9" s="117"/>
      <c r="D9" s="117"/>
      <c r="E9" s="118"/>
      <c r="F9" s="118"/>
      <c r="G9" s="118"/>
      <c r="H9" s="118"/>
      <c r="I9" s="118"/>
      <c r="J9" s="119"/>
      <c r="K9" s="119"/>
      <c r="L9" s="120"/>
      <c r="M9" s="120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20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21"/>
      <c r="BO9" s="121"/>
      <c r="BP9" s="121"/>
      <c r="BQ9" s="121"/>
      <c r="BR9" s="122"/>
    </row>
    <row r="10" spans="1:70" s="82" customFormat="1" ht="14.15" customHeight="1">
      <c r="A10" s="116"/>
      <c r="B10" s="123"/>
      <c r="C10" s="117"/>
      <c r="D10" s="117"/>
      <c r="E10" s="118"/>
      <c r="F10" s="118"/>
      <c r="G10" s="118"/>
      <c r="H10" s="118"/>
      <c r="I10" s="118"/>
      <c r="J10" s="119"/>
      <c r="K10" s="119"/>
      <c r="L10" s="120"/>
      <c r="M10" s="120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20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21"/>
      <c r="BO10" s="121"/>
      <c r="BP10" s="121"/>
      <c r="BQ10" s="121"/>
      <c r="BR10" s="122"/>
    </row>
    <row r="11" spans="1:70" s="82" customFormat="1" ht="14.15" customHeight="1">
      <c r="A11" s="116"/>
      <c r="B11" s="123"/>
      <c r="C11" s="117"/>
      <c r="D11" s="117"/>
      <c r="E11" s="118"/>
      <c r="F11" s="118"/>
      <c r="G11" s="118"/>
      <c r="H11" s="118"/>
      <c r="I11" s="118"/>
      <c r="J11" s="119"/>
      <c r="K11" s="119"/>
      <c r="L11" s="120"/>
      <c r="M11" s="120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20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21"/>
      <c r="BO11" s="121"/>
      <c r="BP11" s="121"/>
      <c r="BQ11" s="121"/>
      <c r="BR11" s="122"/>
    </row>
    <row r="12" spans="1:70" s="82" customFormat="1" ht="14.15" customHeight="1">
      <c r="A12" s="116"/>
      <c r="B12" s="123"/>
      <c r="C12" s="117"/>
      <c r="D12" s="117"/>
      <c r="E12" s="118"/>
      <c r="F12" s="118"/>
      <c r="G12" s="118"/>
      <c r="H12" s="118"/>
      <c r="I12" s="118"/>
      <c r="J12" s="119"/>
      <c r="K12" s="119"/>
      <c r="L12" s="120"/>
      <c r="M12" s="120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20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21"/>
      <c r="BO12" s="121"/>
      <c r="BP12" s="121"/>
      <c r="BQ12" s="121"/>
      <c r="BR12" s="122"/>
    </row>
    <row r="13" spans="1:70" s="82" customFormat="1" ht="14.15" customHeight="1">
      <c r="A13" s="116"/>
      <c r="B13" s="123"/>
      <c r="C13" s="117"/>
      <c r="D13" s="117"/>
      <c r="E13" s="118"/>
      <c r="F13" s="118"/>
      <c r="G13" s="118"/>
      <c r="H13" s="118"/>
      <c r="I13" s="118"/>
      <c r="J13" s="119"/>
      <c r="K13" s="119"/>
      <c r="L13" s="120"/>
      <c r="M13" s="120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20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21"/>
      <c r="BO13" s="121"/>
      <c r="BP13" s="121"/>
      <c r="BQ13" s="121"/>
      <c r="BR13" s="122"/>
    </row>
    <row r="14" spans="1:70" s="82" customFormat="1" ht="14.15" customHeight="1">
      <c r="A14" s="116"/>
      <c r="B14" s="123"/>
      <c r="C14" s="117"/>
      <c r="D14" s="117"/>
      <c r="E14" s="118"/>
      <c r="F14" s="118"/>
      <c r="G14" s="118"/>
      <c r="H14" s="118"/>
      <c r="I14" s="118"/>
      <c r="J14" s="119"/>
      <c r="K14" s="119"/>
      <c r="L14" s="120"/>
      <c r="M14" s="120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20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21"/>
      <c r="BO14" s="121"/>
      <c r="BP14" s="121"/>
      <c r="BQ14" s="121"/>
      <c r="BR14" s="122"/>
    </row>
    <row r="15" spans="1:70" s="82" customFormat="1" ht="14.15" customHeight="1">
      <c r="A15" s="116"/>
      <c r="B15" s="123"/>
      <c r="C15" s="117"/>
      <c r="D15" s="117"/>
      <c r="E15" s="118"/>
      <c r="F15" s="118"/>
      <c r="G15" s="118"/>
      <c r="H15" s="118"/>
      <c r="I15" s="118"/>
      <c r="J15" s="119"/>
      <c r="K15" s="119"/>
      <c r="L15" s="120"/>
      <c r="M15" s="120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20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21"/>
      <c r="BO15" s="121"/>
      <c r="BP15" s="121"/>
      <c r="BQ15" s="121"/>
      <c r="BR15" s="122"/>
    </row>
    <row r="16" spans="1:70" s="82" customFormat="1" ht="14.15" customHeight="1">
      <c r="A16" s="116"/>
      <c r="B16" s="123"/>
      <c r="C16" s="117"/>
      <c r="D16" s="117"/>
      <c r="E16" s="118"/>
      <c r="F16" s="118"/>
      <c r="G16" s="118"/>
      <c r="H16" s="118"/>
      <c r="I16" s="118"/>
      <c r="J16" s="119"/>
      <c r="K16" s="119"/>
      <c r="L16" s="120"/>
      <c r="M16" s="120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20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21"/>
      <c r="BO16" s="121"/>
      <c r="BP16" s="121"/>
      <c r="BQ16" s="121"/>
      <c r="BR16" s="122"/>
    </row>
    <row r="17" spans="1:70" s="82" customFormat="1" ht="14.15" customHeight="1">
      <c r="A17" s="116"/>
      <c r="B17" s="123"/>
      <c r="C17" s="117"/>
      <c r="D17" s="117"/>
      <c r="E17" s="118"/>
      <c r="F17" s="118"/>
      <c r="G17" s="118"/>
      <c r="H17" s="118"/>
      <c r="I17" s="118"/>
      <c r="J17" s="119"/>
      <c r="K17" s="119"/>
      <c r="L17" s="120"/>
      <c r="M17" s="120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20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21"/>
      <c r="BO17" s="121"/>
      <c r="BP17" s="121"/>
      <c r="BQ17" s="121"/>
      <c r="BR17" s="122"/>
    </row>
    <row r="18" spans="1:70" s="82" customFormat="1" ht="14.15" customHeight="1">
      <c r="A18" s="116"/>
      <c r="B18" s="123"/>
      <c r="C18" s="117"/>
      <c r="D18" s="117"/>
      <c r="E18" s="118"/>
      <c r="F18" s="118"/>
      <c r="G18" s="118"/>
      <c r="H18" s="118"/>
      <c r="I18" s="118"/>
      <c r="J18" s="119"/>
      <c r="K18" s="119"/>
      <c r="L18" s="120"/>
      <c r="M18" s="120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20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21"/>
      <c r="BO18" s="121"/>
      <c r="BP18" s="121"/>
      <c r="BQ18" s="121"/>
      <c r="BR18" s="122"/>
    </row>
    <row r="19" spans="1:70" s="82" customFormat="1" ht="14.15" customHeight="1">
      <c r="A19" s="116"/>
      <c r="B19" s="123"/>
      <c r="C19" s="117"/>
      <c r="D19" s="117"/>
      <c r="E19" s="118"/>
      <c r="F19" s="118"/>
      <c r="G19" s="118"/>
      <c r="H19" s="118"/>
      <c r="I19" s="118"/>
      <c r="J19" s="119"/>
      <c r="K19" s="119"/>
      <c r="L19" s="120"/>
      <c r="M19" s="120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20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21"/>
      <c r="BO19" s="121"/>
      <c r="BP19" s="121"/>
      <c r="BQ19" s="121"/>
      <c r="BR19" s="122"/>
    </row>
    <row r="20" spans="1:70" s="82" customFormat="1" ht="14.15" customHeight="1">
      <c r="A20" s="116"/>
      <c r="B20" s="123"/>
      <c r="C20" s="117"/>
      <c r="D20" s="117"/>
      <c r="E20" s="118"/>
      <c r="F20" s="118"/>
      <c r="G20" s="118"/>
      <c r="H20" s="118"/>
      <c r="I20" s="118"/>
      <c r="J20" s="119"/>
      <c r="K20" s="119"/>
      <c r="L20" s="120"/>
      <c r="M20" s="120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20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21"/>
      <c r="BO20" s="121"/>
      <c r="BP20" s="121"/>
      <c r="BQ20" s="121"/>
      <c r="BR20" s="122"/>
    </row>
    <row r="21" spans="1:70" s="82" customFormat="1" ht="14.15" customHeight="1">
      <c r="A21" s="116"/>
      <c r="B21" s="123"/>
      <c r="C21" s="117"/>
      <c r="D21" s="117"/>
      <c r="E21" s="118"/>
      <c r="F21" s="118"/>
      <c r="G21" s="118"/>
      <c r="H21" s="118"/>
      <c r="I21" s="118"/>
      <c r="J21" s="119"/>
      <c r="K21" s="119"/>
      <c r="L21" s="120"/>
      <c r="M21" s="120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20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21"/>
      <c r="BO21" s="121"/>
      <c r="BP21" s="121"/>
      <c r="BQ21" s="121"/>
      <c r="BR21" s="122"/>
    </row>
    <row r="22" spans="1:70" s="82" customFormat="1" ht="14.15" customHeight="1">
      <c r="A22" s="116"/>
      <c r="B22" s="123"/>
      <c r="C22" s="117"/>
      <c r="D22" s="117"/>
      <c r="E22" s="118"/>
      <c r="F22" s="118"/>
      <c r="G22" s="118"/>
      <c r="H22" s="118"/>
      <c r="I22" s="118"/>
      <c r="J22" s="119"/>
      <c r="K22" s="119"/>
      <c r="L22" s="120"/>
      <c r="M22" s="120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20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21"/>
      <c r="BO22" s="121"/>
      <c r="BP22" s="121"/>
      <c r="BQ22" s="121"/>
      <c r="BR22" s="122"/>
    </row>
    <row r="23" spans="1:70" s="82" customFormat="1" ht="14.15" customHeight="1">
      <c r="A23" s="116"/>
      <c r="B23" s="123"/>
      <c r="C23" s="117"/>
      <c r="D23" s="117"/>
      <c r="E23" s="118"/>
      <c r="F23" s="118"/>
      <c r="G23" s="118"/>
      <c r="H23" s="118"/>
      <c r="I23" s="118"/>
      <c r="J23" s="119"/>
      <c r="K23" s="119"/>
      <c r="L23" s="120"/>
      <c r="M23" s="120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20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21"/>
      <c r="BO23" s="121"/>
      <c r="BP23" s="121"/>
      <c r="BQ23" s="121"/>
      <c r="BR23" s="122"/>
    </row>
    <row r="24" spans="1:70" s="82" customFormat="1" ht="14.15" customHeight="1">
      <c r="A24" s="116"/>
      <c r="B24" s="123"/>
      <c r="C24" s="117"/>
      <c r="D24" s="117"/>
      <c r="E24" s="118"/>
      <c r="F24" s="118"/>
      <c r="G24" s="118"/>
      <c r="H24" s="118"/>
      <c r="I24" s="118"/>
      <c r="J24" s="119"/>
      <c r="K24" s="119"/>
      <c r="L24" s="120"/>
      <c r="M24" s="120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20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21"/>
      <c r="BO24" s="121"/>
      <c r="BP24" s="121"/>
      <c r="BQ24" s="121"/>
      <c r="BR24" s="122"/>
    </row>
    <row r="25" spans="1:70" s="82" customFormat="1" ht="14.15" customHeight="1">
      <c r="A25" s="116"/>
      <c r="B25" s="123"/>
      <c r="C25" s="117"/>
      <c r="D25" s="117"/>
      <c r="E25" s="118"/>
      <c r="F25" s="118"/>
      <c r="G25" s="118"/>
      <c r="H25" s="118"/>
      <c r="I25" s="118"/>
      <c r="J25" s="119"/>
      <c r="K25" s="119"/>
      <c r="L25" s="120"/>
      <c r="M25" s="120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20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21"/>
      <c r="BO25" s="121"/>
      <c r="BP25" s="121"/>
      <c r="BQ25" s="121"/>
      <c r="BR25" s="122"/>
    </row>
    <row r="26" spans="1:70" s="82" customFormat="1" ht="14.15" customHeight="1">
      <c r="A26" s="116"/>
      <c r="B26" s="123"/>
      <c r="C26" s="117"/>
      <c r="D26" s="117"/>
      <c r="E26" s="118"/>
      <c r="F26" s="118"/>
      <c r="G26" s="118"/>
      <c r="H26" s="118"/>
      <c r="I26" s="118"/>
      <c r="J26" s="119"/>
      <c r="K26" s="119"/>
      <c r="L26" s="120"/>
      <c r="M26" s="120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20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21"/>
      <c r="BO26" s="121"/>
      <c r="BP26" s="121"/>
      <c r="BQ26" s="121"/>
      <c r="BR26" s="122"/>
    </row>
    <row r="27" spans="1:70" s="82" customFormat="1" ht="14.15" customHeight="1">
      <c r="A27" s="116"/>
      <c r="B27" s="123"/>
      <c r="C27" s="117"/>
      <c r="D27" s="117"/>
      <c r="E27" s="118"/>
      <c r="F27" s="118"/>
      <c r="G27" s="118"/>
      <c r="H27" s="118"/>
      <c r="I27" s="118"/>
      <c r="J27" s="119"/>
      <c r="K27" s="119"/>
      <c r="L27" s="120"/>
      <c r="M27" s="120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20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21"/>
      <c r="BO27" s="121"/>
      <c r="BP27" s="121"/>
      <c r="BQ27" s="121"/>
      <c r="BR27" s="122"/>
    </row>
    <row r="28" spans="1:70" s="82" customFormat="1" ht="14.15" customHeight="1">
      <c r="A28" s="116"/>
      <c r="B28" s="123"/>
      <c r="C28" s="117"/>
      <c r="D28" s="117"/>
      <c r="E28" s="118"/>
      <c r="F28" s="118"/>
      <c r="G28" s="118"/>
      <c r="H28" s="118"/>
      <c r="I28" s="118"/>
      <c r="J28" s="119"/>
      <c r="K28" s="119"/>
      <c r="L28" s="120"/>
      <c r="M28" s="120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20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21"/>
      <c r="BO28" s="121"/>
      <c r="BP28" s="121"/>
      <c r="BQ28" s="121"/>
      <c r="BR28" s="122"/>
    </row>
    <row r="29" spans="1:70" s="82" customFormat="1" ht="14.15" customHeight="1">
      <c r="A29" s="116"/>
      <c r="B29" s="123"/>
      <c r="C29" s="117"/>
      <c r="D29" s="117"/>
      <c r="E29" s="118"/>
      <c r="F29" s="118"/>
      <c r="G29" s="118"/>
      <c r="H29" s="118"/>
      <c r="I29" s="118"/>
      <c r="J29" s="119"/>
      <c r="K29" s="119"/>
      <c r="L29" s="120"/>
      <c r="M29" s="120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20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19"/>
      <c r="BM29" s="119"/>
      <c r="BN29" s="121"/>
      <c r="BO29" s="121"/>
      <c r="BP29" s="121"/>
      <c r="BQ29" s="121"/>
      <c r="BR29" s="122"/>
    </row>
  </sheetData>
  <autoFilter ref="A7:BR29"/>
  <mergeCells count="11">
    <mergeCell ref="BJ3:BM3"/>
    <mergeCell ref="AZ3:BI3"/>
    <mergeCell ref="L3:M3"/>
    <mergeCell ref="AM3:AP3"/>
    <mergeCell ref="AQ3:AY3"/>
    <mergeCell ref="A3:D3"/>
    <mergeCell ref="E3:I3"/>
    <mergeCell ref="J3:K3"/>
    <mergeCell ref="N3:U3"/>
    <mergeCell ref="AH3:AL3"/>
    <mergeCell ref="V3:AG3"/>
  </mergeCells>
  <conditionalFormatting sqref="J1:AG1 AL1:AW1">
    <cfRule type="expression" dxfId="13" priority="21">
      <formula>J1="Ko chịu thuế"</formula>
    </cfRule>
    <cfRule type="expression" dxfId="12" priority="22">
      <formula>J1="Chịu thuế"</formula>
    </cfRule>
  </conditionalFormatting>
  <conditionalFormatting sqref="W1:AB1">
    <cfRule type="expression" dxfId="11" priority="19">
      <formula>W1="Ko chịu thuế"</formula>
    </cfRule>
    <cfRule type="expression" dxfId="10" priority="20">
      <formula>W1="Chịu thuế"</formula>
    </cfRule>
  </conditionalFormatting>
  <conditionalFormatting sqref="L1">
    <cfRule type="expression" dxfId="9" priority="15">
      <formula>L1="Ko chịu thuế"</formula>
    </cfRule>
    <cfRule type="expression" dxfId="8" priority="16">
      <formula>L1="Chịu thuế"</formula>
    </cfRule>
  </conditionalFormatting>
  <conditionalFormatting sqref="M1">
    <cfRule type="expression" dxfId="7" priority="13">
      <formula>M1="Ko chịu thuế"</formula>
    </cfRule>
    <cfRule type="expression" dxfId="6" priority="14">
      <formula>M1="Chịu thuế"</formula>
    </cfRule>
  </conditionalFormatting>
  <conditionalFormatting sqref="AH1:AK1">
    <cfRule type="expression" dxfId="5" priority="11">
      <formula>AH1="Ko chịu thuế"</formula>
    </cfRule>
    <cfRule type="expression" dxfId="4" priority="12">
      <formula>AH1="Chịu thuế"</formula>
    </cfRule>
  </conditionalFormatting>
  <conditionalFormatting sqref="AX1:AY1">
    <cfRule type="expression" dxfId="3" priority="1">
      <formula>AX1="Ko chịu thuế"</formula>
    </cfRule>
    <cfRule type="expression" dxfId="2" priority="2">
      <formula>AX1="Chịu thuế"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O20"/>
  <sheetViews>
    <sheetView zoomScale="70" zoomScaleNormal="70" workbookViewId="0">
      <pane ySplit="5" topLeftCell="A6" activePane="bottomLeft" state="frozen"/>
      <selection activeCell="G14" sqref="G14:I16"/>
      <selection pane="bottomLeft" activeCell="G14" sqref="G14"/>
    </sheetView>
  </sheetViews>
  <sheetFormatPr defaultColWidth="8.7265625" defaultRowHeight="14"/>
  <cols>
    <col min="1" max="1" width="8.7265625" style="82"/>
    <col min="2" max="2" width="9.7265625" style="82" customWidth="1"/>
    <col min="3" max="3" width="22.26953125" style="82" bestFit="1" customWidth="1"/>
    <col min="4" max="4" width="29.7265625" style="82" customWidth="1"/>
    <col min="5" max="5" width="27.7265625" style="82" customWidth="1"/>
    <col min="6" max="8" width="15.81640625" style="82" customWidth="1"/>
    <col min="9" max="9" width="24.26953125" style="82" customWidth="1"/>
    <col min="10" max="12" width="15.81640625" style="82" customWidth="1"/>
    <col min="13" max="13" width="15.81640625" style="92" customWidth="1"/>
    <col min="14" max="14" width="16.26953125" style="92" customWidth="1"/>
    <col min="15" max="16" width="16" style="92" customWidth="1"/>
    <col min="17" max="19" width="14.1796875" style="82" customWidth="1"/>
    <col min="20" max="21" width="22.7265625" style="82" customWidth="1"/>
    <col min="22" max="25" width="14.1796875" style="82" customWidth="1"/>
    <col min="26" max="26" width="16" style="82" bestFit="1" customWidth="1"/>
    <col min="27" max="27" width="13.7265625" style="82" bestFit="1" customWidth="1"/>
    <col min="28" max="28" width="12.54296875" style="82" customWidth="1"/>
    <col min="29" max="29" width="6.26953125" style="82" customWidth="1"/>
    <col min="30" max="30" width="10.81640625" style="82" customWidth="1"/>
    <col min="31" max="31" width="22.26953125" style="82" bestFit="1" customWidth="1"/>
    <col min="32" max="32" width="20" style="82" bestFit="1" customWidth="1"/>
    <col min="33" max="33" width="26" style="82" bestFit="1" customWidth="1"/>
    <col min="34" max="34" width="14.54296875" style="82" customWidth="1"/>
    <col min="35" max="36" width="15.7265625" style="82" customWidth="1"/>
    <col min="37" max="37" width="17.81640625" style="82" bestFit="1" customWidth="1"/>
    <col min="38" max="38" width="14.7265625" style="82" customWidth="1"/>
    <col min="39" max="39" width="15.81640625" style="82" customWidth="1"/>
    <col min="40" max="40" width="15" style="82" customWidth="1"/>
    <col min="41" max="41" width="28" style="82" customWidth="1"/>
    <col min="42" max="44" width="8.7265625" style="82"/>
    <col min="45" max="45" width="21.453125" style="82" customWidth="1"/>
    <col min="46" max="46" width="19" style="82" customWidth="1"/>
    <col min="47" max="53" width="15.81640625" style="82" customWidth="1"/>
    <col min="54" max="56" width="8.7265625" style="82"/>
    <col min="57" max="57" width="24.81640625" style="82" customWidth="1"/>
    <col min="58" max="72" width="14.26953125" style="82" customWidth="1"/>
    <col min="73" max="73" width="55.1796875" style="82" customWidth="1"/>
    <col min="74" max="74" width="8.7265625" style="82"/>
    <col min="75" max="75" width="10.7265625" style="82" customWidth="1"/>
    <col min="76" max="76" width="12.1796875" style="82" customWidth="1"/>
    <col min="77" max="77" width="30.81640625" style="82" customWidth="1"/>
    <col min="78" max="78" width="13" style="82" customWidth="1"/>
    <col min="79" max="80" width="21.81640625" style="82" customWidth="1"/>
    <col min="81" max="81" width="12.7265625" style="82" bestFit="1" customWidth="1"/>
    <col min="82" max="82" width="8.7265625" style="82"/>
    <col min="83" max="83" width="10.7265625" style="82" customWidth="1"/>
    <col min="84" max="84" width="12.1796875" style="82" customWidth="1"/>
    <col min="85" max="85" width="30.81640625" style="82" customWidth="1"/>
    <col min="86" max="86" width="19.1796875" style="82" customWidth="1"/>
    <col min="87" max="87" width="21.81640625" style="82" customWidth="1"/>
    <col min="88" max="88" width="16.1796875" style="82" customWidth="1"/>
    <col min="89" max="89" width="21.81640625" style="82" customWidth="1"/>
    <col min="90" max="90" width="17.54296875" style="82" customWidth="1"/>
    <col min="91" max="92" width="21.81640625" style="82" customWidth="1"/>
    <col min="93" max="93" width="17.1796875" style="82" customWidth="1"/>
    <col min="94" max="16384" width="8.7265625" style="82"/>
  </cols>
  <sheetData>
    <row r="1" spans="1:93" ht="31">
      <c r="A1" s="140" t="s">
        <v>188</v>
      </c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C1" s="140" t="s">
        <v>189</v>
      </c>
      <c r="AD1" s="128"/>
      <c r="AE1" s="156"/>
      <c r="AF1" s="157"/>
      <c r="AG1" s="129"/>
      <c r="AH1" s="130"/>
      <c r="AI1" s="130" t="s">
        <v>218</v>
      </c>
      <c r="AJ1" s="130"/>
      <c r="AK1" s="156"/>
      <c r="AL1" s="156"/>
      <c r="AM1" s="157"/>
      <c r="AN1" s="158"/>
      <c r="AO1" s="129"/>
      <c r="AQ1" s="140" t="s">
        <v>190</v>
      </c>
      <c r="AS1" s="35"/>
      <c r="AT1" s="35"/>
      <c r="AU1" s="35"/>
      <c r="AV1" s="35"/>
      <c r="AW1" s="35"/>
      <c r="AX1" s="35"/>
      <c r="AY1" s="35"/>
      <c r="AZ1" s="35"/>
      <c r="BA1" s="35"/>
      <c r="BC1" s="140" t="s">
        <v>191</v>
      </c>
      <c r="BE1" s="87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142" t="s">
        <v>174</v>
      </c>
      <c r="BW1" s="140" t="s">
        <v>192</v>
      </c>
      <c r="BX1" s="35"/>
      <c r="BY1" s="35"/>
      <c r="BZ1" s="35"/>
      <c r="CA1" s="35"/>
      <c r="CB1" s="35"/>
      <c r="CC1" s="35"/>
      <c r="CE1" s="140" t="s">
        <v>211</v>
      </c>
    </row>
    <row r="2" spans="1:93" s="78" customFormat="1">
      <c r="A2" s="97" t="s">
        <v>157</v>
      </c>
      <c r="B2" s="96" t="s">
        <v>156</v>
      </c>
      <c r="C2" s="96" t="s">
        <v>156</v>
      </c>
      <c r="D2" s="96" t="s">
        <v>156</v>
      </c>
      <c r="E2" s="96" t="s">
        <v>156</v>
      </c>
      <c r="F2" s="96" t="s">
        <v>156</v>
      </c>
      <c r="G2" s="96" t="s">
        <v>156</v>
      </c>
      <c r="H2" s="96" t="s">
        <v>156</v>
      </c>
      <c r="I2" s="96" t="s">
        <v>156</v>
      </c>
      <c r="J2" s="96" t="s">
        <v>156</v>
      </c>
      <c r="K2" s="96" t="s">
        <v>156</v>
      </c>
      <c r="L2" s="96" t="s">
        <v>156</v>
      </c>
      <c r="M2" s="124" t="s">
        <v>156</v>
      </c>
      <c r="N2" s="97" t="s">
        <v>228</v>
      </c>
      <c r="O2" s="97" t="s">
        <v>228</v>
      </c>
      <c r="P2" s="97" t="s">
        <v>228</v>
      </c>
      <c r="Q2" s="97" t="s">
        <v>228</v>
      </c>
      <c r="R2" s="97" t="s">
        <v>228</v>
      </c>
      <c r="S2" s="97" t="s">
        <v>228</v>
      </c>
      <c r="T2" s="97" t="s">
        <v>228</v>
      </c>
      <c r="U2" s="97" t="s">
        <v>228</v>
      </c>
      <c r="V2" s="97" t="s">
        <v>228</v>
      </c>
      <c r="W2" s="97" t="s">
        <v>228</v>
      </c>
      <c r="X2" s="97" t="s">
        <v>228</v>
      </c>
      <c r="Y2" s="97" t="s">
        <v>228</v>
      </c>
      <c r="Z2" s="96" t="s">
        <v>156</v>
      </c>
      <c r="AA2" s="96" t="s">
        <v>156</v>
      </c>
      <c r="AC2" s="96" t="s">
        <v>156</v>
      </c>
      <c r="AD2" s="96" t="s">
        <v>156</v>
      </c>
      <c r="AE2" s="96" t="s">
        <v>156</v>
      </c>
      <c r="AF2" s="96" t="s">
        <v>156</v>
      </c>
      <c r="AG2" s="96" t="s">
        <v>156</v>
      </c>
      <c r="AH2" s="96" t="s">
        <v>156</v>
      </c>
      <c r="AI2" s="96" t="s">
        <v>156</v>
      </c>
      <c r="AJ2" s="96" t="s">
        <v>156</v>
      </c>
      <c r="AK2" s="96" t="s">
        <v>156</v>
      </c>
      <c r="AL2" s="96" t="s">
        <v>156</v>
      </c>
      <c r="AM2" s="96" t="s">
        <v>156</v>
      </c>
      <c r="AN2" s="96" t="s">
        <v>156</v>
      </c>
      <c r="AO2" s="96" t="s">
        <v>156</v>
      </c>
      <c r="AQ2" s="96" t="s">
        <v>156</v>
      </c>
      <c r="AR2" s="96" t="s">
        <v>156</v>
      </c>
      <c r="AS2" s="96" t="s">
        <v>156</v>
      </c>
      <c r="AT2" s="96" t="s">
        <v>156</v>
      </c>
      <c r="AU2" s="96" t="s">
        <v>156</v>
      </c>
      <c r="AV2" s="96" t="s">
        <v>156</v>
      </c>
      <c r="AW2" s="96" t="s">
        <v>156</v>
      </c>
      <c r="AX2" s="96" t="s">
        <v>156</v>
      </c>
      <c r="AY2" s="96" t="s">
        <v>156</v>
      </c>
      <c r="AZ2" s="96" t="s">
        <v>156</v>
      </c>
      <c r="BA2" s="96" t="s">
        <v>156</v>
      </c>
      <c r="BC2" s="139" t="s">
        <v>156</v>
      </c>
      <c r="BD2" s="139" t="s">
        <v>156</v>
      </c>
      <c r="BE2" s="139" t="s">
        <v>156</v>
      </c>
      <c r="BF2" s="139" t="s">
        <v>156</v>
      </c>
      <c r="BG2" s="139" t="s">
        <v>156</v>
      </c>
      <c r="BH2" s="139" t="s">
        <v>156</v>
      </c>
      <c r="BI2" s="139" t="s">
        <v>156</v>
      </c>
      <c r="BJ2" s="139" t="s">
        <v>156</v>
      </c>
      <c r="BK2" s="139" t="s">
        <v>156</v>
      </c>
      <c r="BL2" s="139" t="s">
        <v>156</v>
      </c>
      <c r="BM2" s="139" t="s">
        <v>156</v>
      </c>
      <c r="BN2" s="139" t="s">
        <v>156</v>
      </c>
      <c r="BO2" s="139" t="s">
        <v>156</v>
      </c>
      <c r="BP2" s="139" t="s">
        <v>156</v>
      </c>
      <c r="BQ2" s="139" t="s">
        <v>156</v>
      </c>
      <c r="BR2" s="139" t="s">
        <v>156</v>
      </c>
      <c r="BS2" s="139" t="s">
        <v>156</v>
      </c>
      <c r="BT2" s="139" t="s">
        <v>156</v>
      </c>
      <c r="BU2" s="139" t="s">
        <v>156</v>
      </c>
      <c r="BW2" s="139" t="s">
        <v>156</v>
      </c>
      <c r="BX2" s="139" t="s">
        <v>156</v>
      </c>
      <c r="BY2" s="139" t="s">
        <v>156</v>
      </c>
      <c r="BZ2" s="139" t="s">
        <v>156</v>
      </c>
      <c r="CA2" s="139" t="s">
        <v>156</v>
      </c>
      <c r="CB2" s="139" t="s">
        <v>156</v>
      </c>
      <c r="CC2" s="139" t="s">
        <v>156</v>
      </c>
      <c r="CE2" s="139" t="s">
        <v>156</v>
      </c>
      <c r="CF2" s="139" t="s">
        <v>156</v>
      </c>
      <c r="CG2" s="139" t="s">
        <v>156</v>
      </c>
      <c r="CH2" s="139" t="s">
        <v>156</v>
      </c>
      <c r="CI2" s="139" t="s">
        <v>156</v>
      </c>
      <c r="CJ2" s="139" t="s">
        <v>156</v>
      </c>
      <c r="CK2" s="139" t="s">
        <v>156</v>
      </c>
      <c r="CL2" s="139" t="s">
        <v>156</v>
      </c>
      <c r="CM2" s="139" t="s">
        <v>156</v>
      </c>
      <c r="CN2" s="139" t="s">
        <v>156</v>
      </c>
      <c r="CO2" s="139" t="s">
        <v>156</v>
      </c>
    </row>
    <row r="3" spans="1:93" ht="14.5"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D3" s="78"/>
      <c r="AG3" s="80"/>
      <c r="AH3" s="93"/>
      <c r="AI3" s="93"/>
      <c r="AJ3" s="93"/>
      <c r="AK3" s="159"/>
      <c r="AL3" s="159"/>
      <c r="AN3" s="92"/>
      <c r="AO3" s="160"/>
      <c r="AR3" s="35"/>
      <c r="AS3" s="35"/>
      <c r="AT3" s="35"/>
      <c r="AU3" s="35"/>
      <c r="AV3" s="35"/>
      <c r="AW3" s="35"/>
      <c r="AX3" s="35"/>
      <c r="AY3" s="35"/>
      <c r="AZ3" s="35"/>
      <c r="BA3" s="35"/>
      <c r="BD3" s="87"/>
      <c r="BE3" s="87"/>
      <c r="BF3" s="43">
        <f t="shared" ref="BF3:BP3" si="0">SUM(BF5:BF19)</f>
        <v>6000000</v>
      </c>
      <c r="BG3" s="43">
        <f>SUM(BG5:BG20)</f>
        <v>0</v>
      </c>
      <c r="BH3" s="43">
        <f t="shared" si="0"/>
        <v>0</v>
      </c>
      <c r="BI3" s="43"/>
      <c r="BJ3" s="43"/>
      <c r="BK3" s="43"/>
      <c r="BL3" s="43"/>
      <c r="BM3" s="44">
        <f>SUM(BM5:BM20)</f>
        <v>0</v>
      </c>
      <c r="BN3" s="43">
        <f t="shared" si="0"/>
        <v>44</v>
      </c>
      <c r="BO3" s="43">
        <f t="shared" si="0"/>
        <v>2</v>
      </c>
      <c r="BP3" s="43">
        <f t="shared" si="0"/>
        <v>45</v>
      </c>
      <c r="BQ3" s="43"/>
      <c r="BR3" s="43"/>
      <c r="BS3" s="43"/>
      <c r="BT3" s="43"/>
      <c r="BU3" s="141"/>
      <c r="BW3" s="35"/>
      <c r="BX3" s="35"/>
      <c r="BY3" s="35"/>
      <c r="BZ3" s="35"/>
      <c r="CA3" s="35"/>
      <c r="CB3" s="35"/>
      <c r="CC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</row>
    <row r="4" spans="1:93" s="93" customFormat="1" ht="42">
      <c r="A4" s="98" t="s">
        <v>17</v>
      </c>
      <c r="B4" s="98" t="s">
        <v>46</v>
      </c>
      <c r="C4" s="98" t="s">
        <v>37</v>
      </c>
      <c r="D4" s="98" t="s">
        <v>52</v>
      </c>
      <c r="E4" s="98" t="s">
        <v>112</v>
      </c>
      <c r="F4" s="99" t="s">
        <v>22</v>
      </c>
      <c r="G4" s="99" t="s">
        <v>154</v>
      </c>
      <c r="H4" s="99" t="s">
        <v>169</v>
      </c>
      <c r="I4" s="99" t="s">
        <v>170</v>
      </c>
      <c r="J4" s="99" t="s">
        <v>86</v>
      </c>
      <c r="K4" s="99" t="s">
        <v>212</v>
      </c>
      <c r="L4" s="99" t="s">
        <v>53</v>
      </c>
      <c r="M4" s="125" t="s">
        <v>172</v>
      </c>
      <c r="N4" s="100" t="s">
        <v>64</v>
      </c>
      <c r="O4" s="100" t="s">
        <v>63</v>
      </c>
      <c r="P4" s="100" t="s">
        <v>63</v>
      </c>
      <c r="Q4" s="101" t="s">
        <v>65</v>
      </c>
      <c r="R4" s="101" t="s">
        <v>66</v>
      </c>
      <c r="S4" s="101" t="s">
        <v>67</v>
      </c>
      <c r="T4" s="101" t="s">
        <v>160</v>
      </c>
      <c r="U4" s="101" t="s">
        <v>161</v>
      </c>
      <c r="V4" s="101" t="s">
        <v>246</v>
      </c>
      <c r="W4" s="101" t="s">
        <v>233</v>
      </c>
      <c r="X4" s="101" t="s">
        <v>234</v>
      </c>
      <c r="Y4" s="101" t="s">
        <v>235</v>
      </c>
      <c r="Z4" s="102" t="s">
        <v>41</v>
      </c>
      <c r="AA4" s="102" t="s">
        <v>42</v>
      </c>
      <c r="AC4" s="131" t="s">
        <v>17</v>
      </c>
      <c r="AD4" s="131" t="s">
        <v>46</v>
      </c>
      <c r="AE4" s="131" t="s">
        <v>37</v>
      </c>
      <c r="AF4" s="131" t="s">
        <v>68</v>
      </c>
      <c r="AG4" s="131" t="s">
        <v>69</v>
      </c>
      <c r="AH4" s="131" t="s">
        <v>72</v>
      </c>
      <c r="AI4" s="131" t="s">
        <v>216</v>
      </c>
      <c r="AJ4" s="131" t="s">
        <v>94</v>
      </c>
      <c r="AK4" s="132" t="s">
        <v>14</v>
      </c>
      <c r="AL4" s="132" t="s">
        <v>15</v>
      </c>
      <c r="AM4" s="131" t="s">
        <v>70</v>
      </c>
      <c r="AN4" s="133" t="s">
        <v>71</v>
      </c>
      <c r="AO4" s="131" t="s">
        <v>49</v>
      </c>
      <c r="AQ4" s="131" t="s">
        <v>17</v>
      </c>
      <c r="AR4" s="131" t="s">
        <v>36</v>
      </c>
      <c r="AS4" s="131" t="s">
        <v>7</v>
      </c>
      <c r="AT4" s="131" t="s">
        <v>150</v>
      </c>
      <c r="AU4" s="131" t="s">
        <v>34</v>
      </c>
      <c r="AV4" s="131" t="s">
        <v>219</v>
      </c>
      <c r="AW4" s="131" t="s">
        <v>220</v>
      </c>
      <c r="AX4" s="131" t="s">
        <v>151</v>
      </c>
      <c r="AY4" s="131" t="s">
        <v>33</v>
      </c>
      <c r="AZ4" s="131" t="s">
        <v>152</v>
      </c>
      <c r="BA4" s="131" t="s">
        <v>153</v>
      </c>
      <c r="BC4" s="131" t="s">
        <v>17</v>
      </c>
      <c r="BD4" s="131" t="s">
        <v>46</v>
      </c>
      <c r="BE4" s="131" t="s">
        <v>37</v>
      </c>
      <c r="BF4" s="45" t="s">
        <v>24</v>
      </c>
      <c r="BG4" s="45" t="s">
        <v>23</v>
      </c>
      <c r="BH4" s="45" t="s">
        <v>82</v>
      </c>
      <c r="BI4" s="45" t="s">
        <v>141</v>
      </c>
      <c r="BJ4" s="45" t="s">
        <v>255</v>
      </c>
      <c r="BK4" s="45" t="s">
        <v>256</v>
      </c>
      <c r="BL4" s="45" t="s">
        <v>257</v>
      </c>
      <c r="BM4" s="46" t="s">
        <v>16</v>
      </c>
      <c r="BN4" s="46" t="s">
        <v>39</v>
      </c>
      <c r="BO4" s="46" t="s">
        <v>40</v>
      </c>
      <c r="BP4" s="46" t="s">
        <v>83</v>
      </c>
      <c r="BQ4" s="46" t="s">
        <v>142</v>
      </c>
      <c r="BR4" s="46" t="s">
        <v>258</v>
      </c>
      <c r="BS4" s="46" t="s">
        <v>259</v>
      </c>
      <c r="BT4" s="46" t="s">
        <v>260</v>
      </c>
      <c r="BU4" s="131" t="s">
        <v>38</v>
      </c>
      <c r="BW4" s="131" t="s">
        <v>17</v>
      </c>
      <c r="BX4" s="131" t="s">
        <v>46</v>
      </c>
      <c r="BY4" s="131" t="s">
        <v>7</v>
      </c>
      <c r="BZ4" s="131" t="s">
        <v>108</v>
      </c>
      <c r="CA4" s="131" t="s">
        <v>109</v>
      </c>
      <c r="CB4" s="131" t="s">
        <v>110</v>
      </c>
      <c r="CC4" s="131" t="s">
        <v>111</v>
      </c>
      <c r="CE4" s="131" t="s">
        <v>17</v>
      </c>
      <c r="CF4" s="131" t="s">
        <v>46</v>
      </c>
      <c r="CG4" s="131" t="s">
        <v>7</v>
      </c>
      <c r="CH4" s="166" t="s">
        <v>193</v>
      </c>
      <c r="CI4" s="166" t="s">
        <v>194</v>
      </c>
      <c r="CJ4" s="131" t="s">
        <v>198</v>
      </c>
      <c r="CK4" s="131" t="s">
        <v>201</v>
      </c>
      <c r="CL4" s="166" t="s">
        <v>199</v>
      </c>
      <c r="CM4" s="166" t="s">
        <v>202</v>
      </c>
      <c r="CN4" s="131" t="s">
        <v>200</v>
      </c>
      <c r="CO4" s="131" t="s">
        <v>209</v>
      </c>
    </row>
    <row r="5" spans="1:93" s="94" customFormat="1" ht="42">
      <c r="A5" s="103" t="s">
        <v>175</v>
      </c>
      <c r="B5" s="103" t="s">
        <v>18</v>
      </c>
      <c r="C5" s="103" t="s">
        <v>37</v>
      </c>
      <c r="D5" s="103" t="s">
        <v>52</v>
      </c>
      <c r="E5" s="103" t="s">
        <v>112</v>
      </c>
      <c r="F5" s="104" t="s">
        <v>22</v>
      </c>
      <c r="G5" s="104" t="s">
        <v>154</v>
      </c>
      <c r="H5" s="104" t="s">
        <v>85</v>
      </c>
      <c r="I5" s="104" t="s">
        <v>170</v>
      </c>
      <c r="J5" s="104" t="s">
        <v>47</v>
      </c>
      <c r="K5" s="104" t="s">
        <v>213</v>
      </c>
      <c r="L5" s="104" t="s">
        <v>171</v>
      </c>
      <c r="M5" s="126" t="s">
        <v>172</v>
      </c>
      <c r="N5" s="104" t="s">
        <v>155</v>
      </c>
      <c r="O5" s="104" t="s">
        <v>214</v>
      </c>
      <c r="P5" s="104" t="s">
        <v>215</v>
      </c>
      <c r="Q5" s="104" t="s">
        <v>19</v>
      </c>
      <c r="R5" s="104" t="s">
        <v>20</v>
      </c>
      <c r="S5" s="104" t="s">
        <v>21</v>
      </c>
      <c r="T5" s="104" t="s">
        <v>160</v>
      </c>
      <c r="U5" s="104" t="s">
        <v>161</v>
      </c>
      <c r="V5" s="104" t="s">
        <v>245</v>
      </c>
      <c r="W5" s="104" t="s">
        <v>233</v>
      </c>
      <c r="X5" s="104" t="s">
        <v>234</v>
      </c>
      <c r="Y5" s="104" t="s">
        <v>235</v>
      </c>
      <c r="Z5" s="103" t="s">
        <v>159</v>
      </c>
      <c r="AA5" s="105" t="s">
        <v>158</v>
      </c>
      <c r="AB5" s="95"/>
      <c r="AC5" s="103" t="s">
        <v>175</v>
      </c>
      <c r="AD5" s="103" t="s">
        <v>18</v>
      </c>
      <c r="AE5" s="103" t="s">
        <v>37</v>
      </c>
      <c r="AF5" s="175" t="s">
        <v>176</v>
      </c>
      <c r="AG5" s="175" t="s">
        <v>177</v>
      </c>
      <c r="AH5" s="175" t="s">
        <v>178</v>
      </c>
      <c r="AI5" s="176" t="s">
        <v>217</v>
      </c>
      <c r="AJ5" s="176" t="s">
        <v>179</v>
      </c>
      <c r="AK5" s="177" t="s">
        <v>180</v>
      </c>
      <c r="AL5" s="177" t="s">
        <v>181</v>
      </c>
      <c r="AM5" s="176" t="s">
        <v>182</v>
      </c>
      <c r="AN5" s="178" t="s">
        <v>71</v>
      </c>
      <c r="AO5" s="178" t="s">
        <v>49</v>
      </c>
      <c r="AQ5" s="103" t="s">
        <v>175</v>
      </c>
      <c r="AR5" s="103" t="s">
        <v>18</v>
      </c>
      <c r="AS5" s="103" t="s">
        <v>37</v>
      </c>
      <c r="AT5" s="136" t="s">
        <v>32</v>
      </c>
      <c r="AU5" s="136" t="s">
        <v>34</v>
      </c>
      <c r="AV5" s="136" t="s">
        <v>219</v>
      </c>
      <c r="AW5" s="136" t="s">
        <v>220</v>
      </c>
      <c r="AX5" s="136" t="s">
        <v>151</v>
      </c>
      <c r="AY5" s="137" t="s">
        <v>33</v>
      </c>
      <c r="AZ5" s="138" t="s">
        <v>152</v>
      </c>
      <c r="BA5" s="137" t="s">
        <v>183</v>
      </c>
      <c r="BC5" s="103" t="s">
        <v>175</v>
      </c>
      <c r="BD5" s="103" t="s">
        <v>18</v>
      </c>
      <c r="BE5" s="103" t="s">
        <v>37</v>
      </c>
      <c r="BF5" s="151" t="s">
        <v>24</v>
      </c>
      <c r="BG5" s="151" t="s">
        <v>23</v>
      </c>
      <c r="BH5" s="151" t="s">
        <v>82</v>
      </c>
      <c r="BI5" s="151" t="s">
        <v>141</v>
      </c>
      <c r="BJ5" s="151" t="s">
        <v>255</v>
      </c>
      <c r="BK5" s="151" t="s">
        <v>256</v>
      </c>
      <c r="BL5" s="151" t="s">
        <v>257</v>
      </c>
      <c r="BM5" s="152" t="s">
        <v>16</v>
      </c>
      <c r="BN5" s="151" t="s">
        <v>39</v>
      </c>
      <c r="BO5" s="151" t="s">
        <v>40</v>
      </c>
      <c r="BP5" s="151" t="s">
        <v>83</v>
      </c>
      <c r="BQ5" s="151" t="s">
        <v>142</v>
      </c>
      <c r="BR5" s="151" t="s">
        <v>258</v>
      </c>
      <c r="BS5" s="151" t="s">
        <v>259</v>
      </c>
      <c r="BT5" s="151" t="s">
        <v>260</v>
      </c>
      <c r="BU5" s="153" t="s">
        <v>184</v>
      </c>
      <c r="BW5" s="146" t="s">
        <v>175</v>
      </c>
      <c r="BX5" s="103" t="s">
        <v>18</v>
      </c>
      <c r="BY5" s="103" t="s">
        <v>37</v>
      </c>
      <c r="BZ5" s="154" t="s">
        <v>108</v>
      </c>
      <c r="CA5" s="154" t="s">
        <v>109</v>
      </c>
      <c r="CB5" s="154" t="s">
        <v>110</v>
      </c>
      <c r="CC5" s="154" t="s">
        <v>111</v>
      </c>
      <c r="CE5" s="146" t="s">
        <v>175</v>
      </c>
      <c r="CF5" s="103" t="s">
        <v>18</v>
      </c>
      <c r="CG5" s="103" t="s">
        <v>37</v>
      </c>
      <c r="CH5" s="154" t="s">
        <v>195</v>
      </c>
      <c r="CI5" s="154" t="s">
        <v>196</v>
      </c>
      <c r="CJ5" s="154" t="s">
        <v>203</v>
      </c>
      <c r="CK5" s="154" t="s">
        <v>204</v>
      </c>
      <c r="CL5" s="154" t="s">
        <v>205</v>
      </c>
      <c r="CM5" s="154" t="s">
        <v>206</v>
      </c>
      <c r="CN5" s="154" t="s">
        <v>207</v>
      </c>
      <c r="CO5" s="154" t="s">
        <v>208</v>
      </c>
    </row>
    <row r="6" spans="1:93" s="80" customFormat="1" ht="15.5">
      <c r="A6" s="148">
        <f>ROW()-ROW($A$5)</f>
        <v>1</v>
      </c>
      <c r="B6" s="148" t="s">
        <v>116</v>
      </c>
      <c r="C6" s="149" t="s">
        <v>117</v>
      </c>
      <c r="D6" s="106" t="s">
        <v>134</v>
      </c>
      <c r="E6" s="106" t="s">
        <v>135</v>
      </c>
      <c r="F6" s="150">
        <v>43101</v>
      </c>
      <c r="G6" s="161"/>
      <c r="H6" s="161"/>
      <c r="I6" s="161" t="s">
        <v>186</v>
      </c>
      <c r="J6" s="161" t="s">
        <v>187</v>
      </c>
      <c r="K6" s="161"/>
      <c r="L6" s="161"/>
      <c r="M6" s="162">
        <v>9000000</v>
      </c>
      <c r="N6" s="162">
        <f>SUMIFS($AN:$AN,$AD:$AD,'I.Dữ liệu Tính lương'!$B6,$AG:$AG,'I.Dữ liệu Tính lương'!N$4)</f>
        <v>21250000</v>
      </c>
      <c r="O6" s="162">
        <f>SUMIFS($AN:$AN,$AD:$AD,'I.Dữ liệu Tính lương'!$B6,$AG:$AG,'I.Dữ liệu Tính lương'!O$4,$AI:$AI,1)</f>
        <v>25000000</v>
      </c>
      <c r="P6" s="162">
        <f>SUMIFS($AN:$AN,$AD:$AD,'I.Dữ liệu Tính lương'!$B6,$AG:$AG,'I.Dữ liệu Tính lương'!O$4,$AI:$AI,2)</f>
        <v>30000000</v>
      </c>
      <c r="Q6" s="162">
        <f>SUMIFS($AN:$AN,$AD:$AD,'I.Dữ liệu Tính lương'!$B6,$AG:$AG,'I.Dữ liệu Tính lương'!Q$4)</f>
        <v>100000</v>
      </c>
      <c r="R6" s="162">
        <f>SUMIFS($AN:$AN,$AD:$AD,'I.Dữ liệu Tính lương'!$B6,$AG:$AG,'I.Dữ liệu Tính lương'!R$4)</f>
        <v>200000</v>
      </c>
      <c r="S6" s="162">
        <f>SUMIFS($AN:$AN,$AD:$AD,'I.Dữ liệu Tính lương'!$B6,$AG:$AG,'I.Dữ liệu Tính lương'!S$4)</f>
        <v>300000</v>
      </c>
      <c r="T6" s="162">
        <f>SUMIFS($AN:$AN,$AD:$AD,'I.Dữ liệu Tính lương'!$B6,$AG:$AG,'I.Dữ liệu Tính lương'!T$4)</f>
        <v>400000</v>
      </c>
      <c r="U6" s="162">
        <f>SUMIFS($AN:$AN,$AD:$AD,'I.Dữ liệu Tính lương'!$B6,$AG:$AG,'I.Dữ liệu Tính lương'!U$4)</f>
        <v>500000</v>
      </c>
      <c r="V6" s="162">
        <f>SUMIFS($AN:$AN,$AD:$AD,'I.Dữ liệu Tính lương'!$B6,$AG:$AG,'I.Dữ liệu Tính lương'!V$4)</f>
        <v>600000</v>
      </c>
      <c r="W6" s="162">
        <f>SUMIFS($AN:$AN,$AD:$AD,'I.Dữ liệu Tính lương'!$B6,$AG:$AG,'I.Dữ liệu Tính lương'!W$4)</f>
        <v>700000</v>
      </c>
      <c r="X6" s="162">
        <f>SUMIFS($AN:$AN,$AD:$AD,'I.Dữ liệu Tính lương'!$B6,$AG:$AG,'I.Dữ liệu Tính lương'!X$4)</f>
        <v>800000</v>
      </c>
      <c r="Y6" s="162">
        <f>SUMIFS($AN:$AN,$AD:$AD,'I.Dữ liệu Tính lương'!$B6,$AG:$AG,'I.Dữ liệu Tính lương'!Y$4)</f>
        <v>900000</v>
      </c>
      <c r="Z6" s="163">
        <v>25000000</v>
      </c>
      <c r="AA6" s="163" t="s">
        <v>136</v>
      </c>
      <c r="AB6" s="164"/>
      <c r="AC6" s="148">
        <f>ROW()-ROW($AC$5)</f>
        <v>1</v>
      </c>
      <c r="AD6" s="38" t="s">
        <v>116</v>
      </c>
      <c r="AE6" s="37" t="s">
        <v>117</v>
      </c>
      <c r="AF6" s="37" t="s">
        <v>64</v>
      </c>
      <c r="AG6" s="38" t="s">
        <v>64</v>
      </c>
      <c r="AH6" s="38" t="s">
        <v>114</v>
      </c>
      <c r="AI6" s="41">
        <v>1</v>
      </c>
      <c r="AJ6" s="41"/>
      <c r="AK6" s="143">
        <v>43845</v>
      </c>
      <c r="AL6" s="143">
        <v>43904</v>
      </c>
      <c r="AM6" s="40"/>
      <c r="AN6" s="134">
        <f>AN7*0.85</f>
        <v>21250000</v>
      </c>
      <c r="AO6" s="134"/>
      <c r="AQ6" s="148">
        <f>ROW()-ROW($AC$5)</f>
        <v>1</v>
      </c>
      <c r="AR6" s="38" t="s">
        <v>116</v>
      </c>
      <c r="AS6" s="135"/>
      <c r="AT6" s="136">
        <v>22</v>
      </c>
      <c r="AU6" s="136">
        <v>0</v>
      </c>
      <c r="AV6" s="136">
        <v>12</v>
      </c>
      <c r="AW6" s="136">
        <v>10</v>
      </c>
      <c r="AX6" s="136">
        <v>0</v>
      </c>
      <c r="AY6" s="137">
        <v>27</v>
      </c>
      <c r="AZ6" s="138" t="s">
        <v>267</v>
      </c>
      <c r="BA6" s="137">
        <v>0</v>
      </c>
      <c r="BC6" s="148">
        <f>ROW()-ROW($AC$5)</f>
        <v>1</v>
      </c>
      <c r="BD6" s="123" t="s">
        <v>116</v>
      </c>
      <c r="BE6" s="127" t="s">
        <v>185</v>
      </c>
      <c r="BF6" s="144">
        <v>5000000</v>
      </c>
      <c r="BG6" s="144"/>
      <c r="BH6" s="144"/>
      <c r="BI6" s="144"/>
      <c r="BJ6" s="144"/>
      <c r="BK6" s="144">
        <v>3333</v>
      </c>
      <c r="BL6" s="144"/>
      <c r="BM6" s="145"/>
      <c r="BN6" s="144"/>
      <c r="BO6" s="144"/>
      <c r="BP6" s="144"/>
      <c r="BQ6" s="144"/>
      <c r="BR6" s="144"/>
      <c r="BS6" s="144">
        <v>44444</v>
      </c>
      <c r="BT6" s="144"/>
      <c r="BU6" s="47"/>
      <c r="BW6" s="146">
        <f t="shared" ref="BW6:BW20" si="1">ROW()-ROW($BW$5)</f>
        <v>1</v>
      </c>
      <c r="BX6" s="89" t="s">
        <v>116</v>
      </c>
      <c r="BY6" s="147"/>
      <c r="BZ6" s="163"/>
      <c r="CA6" s="163">
        <v>500000</v>
      </c>
      <c r="CB6" s="163">
        <v>144515</v>
      </c>
      <c r="CC6" s="163"/>
      <c r="CE6" s="146">
        <f t="shared" ref="CE6:CE20" si="2">ROW()-ROW($BW$5)</f>
        <v>1</v>
      </c>
      <c r="CF6" s="155" t="s">
        <v>116</v>
      </c>
      <c r="CG6" s="147"/>
      <c r="CH6" s="163">
        <v>324235</v>
      </c>
      <c r="CI6" s="163" t="s">
        <v>197</v>
      </c>
      <c r="CJ6" s="163">
        <v>3333</v>
      </c>
      <c r="CK6" s="163"/>
      <c r="CL6" s="163">
        <v>2222</v>
      </c>
      <c r="CM6" s="163"/>
      <c r="CN6" s="163">
        <v>4235325</v>
      </c>
      <c r="CO6" s="163"/>
    </row>
    <row r="7" spans="1:93" s="80" customFormat="1" ht="15" customHeight="1">
      <c r="A7" s="148">
        <f t="shared" ref="A7:A20" si="3">ROW()-ROW($A$5)</f>
        <v>2</v>
      </c>
      <c r="B7" s="148"/>
      <c r="C7" s="149"/>
      <c r="D7" s="106"/>
      <c r="E7" s="106"/>
      <c r="F7" s="150"/>
      <c r="G7" s="161"/>
      <c r="H7" s="161"/>
      <c r="I7" s="161"/>
      <c r="J7" s="161"/>
      <c r="K7" s="161"/>
      <c r="L7" s="161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3"/>
      <c r="AA7" s="163"/>
      <c r="AB7" s="164"/>
      <c r="AC7" s="148">
        <f t="shared" ref="AC7:AC20" si="4">ROW()-ROW($AC$5)</f>
        <v>2</v>
      </c>
      <c r="AD7" s="38" t="s">
        <v>116</v>
      </c>
      <c r="AE7" s="37" t="s">
        <v>117</v>
      </c>
      <c r="AF7" s="37" t="s">
        <v>63</v>
      </c>
      <c r="AG7" s="38" t="s">
        <v>63</v>
      </c>
      <c r="AH7" s="38" t="s">
        <v>114</v>
      </c>
      <c r="AI7" s="41">
        <v>1</v>
      </c>
      <c r="AJ7" s="41"/>
      <c r="AK7" s="143">
        <v>43905</v>
      </c>
      <c r="AL7" s="143">
        <v>43908</v>
      </c>
      <c r="AM7" s="40"/>
      <c r="AN7" s="134">
        <v>25000000</v>
      </c>
      <c r="AO7" s="134"/>
      <c r="AQ7" s="148">
        <f t="shared" ref="AQ7:AQ20" si="5">ROW()-ROW($AC$5)</f>
        <v>2</v>
      </c>
      <c r="AR7" s="38" t="s">
        <v>116</v>
      </c>
      <c r="AS7" s="135"/>
      <c r="AT7" s="136"/>
      <c r="AU7" s="136"/>
      <c r="AV7" s="136"/>
      <c r="AW7" s="136"/>
      <c r="AX7" s="136"/>
      <c r="AY7" s="137"/>
      <c r="AZ7" s="138"/>
      <c r="BA7" s="137"/>
      <c r="BC7" s="148">
        <f t="shared" ref="BC7:BC20" si="6">ROW()-ROW($AC$5)</f>
        <v>2</v>
      </c>
      <c r="BD7" s="123" t="s">
        <v>116</v>
      </c>
      <c r="BE7" s="127" t="s">
        <v>185</v>
      </c>
      <c r="BF7" s="144">
        <v>1000000</v>
      </c>
      <c r="BG7" s="144"/>
      <c r="BH7" s="144"/>
      <c r="BI7" s="144"/>
      <c r="BJ7" s="144"/>
      <c r="BK7" s="144"/>
      <c r="BL7" s="144"/>
      <c r="BM7" s="145"/>
      <c r="BN7" s="144"/>
      <c r="BO7" s="144"/>
      <c r="BP7" s="144"/>
      <c r="BQ7" s="144"/>
      <c r="BR7" s="144"/>
      <c r="BS7" s="144"/>
      <c r="BT7" s="144"/>
      <c r="BU7" s="47"/>
      <c r="BW7" s="146">
        <f t="shared" si="1"/>
        <v>2</v>
      </c>
      <c r="BX7" s="89"/>
      <c r="BY7" s="147"/>
      <c r="BZ7" s="163"/>
      <c r="CA7" s="163"/>
      <c r="CB7" s="163"/>
      <c r="CC7" s="163"/>
      <c r="CE7" s="146">
        <f t="shared" si="2"/>
        <v>2</v>
      </c>
      <c r="CF7" s="89"/>
      <c r="CG7" s="147"/>
      <c r="CH7" s="163"/>
      <c r="CI7" s="163"/>
      <c r="CJ7" s="163"/>
      <c r="CK7" s="163"/>
      <c r="CL7" s="163"/>
      <c r="CM7" s="163"/>
      <c r="CN7" s="163"/>
      <c r="CO7" s="163"/>
    </row>
    <row r="8" spans="1:93" s="80" customFormat="1" ht="15" customHeight="1">
      <c r="A8" s="148">
        <f t="shared" si="3"/>
        <v>3</v>
      </c>
      <c r="B8" s="148"/>
      <c r="C8" s="149"/>
      <c r="D8" s="106"/>
      <c r="E8" s="106"/>
      <c r="F8" s="150"/>
      <c r="G8" s="161"/>
      <c r="H8" s="161"/>
      <c r="I8" s="161"/>
      <c r="J8" s="161"/>
      <c r="K8" s="161"/>
      <c r="L8" s="161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3"/>
      <c r="AA8" s="163"/>
      <c r="AB8" s="164"/>
      <c r="AC8" s="148">
        <f t="shared" si="4"/>
        <v>3</v>
      </c>
      <c r="AD8" s="38" t="s">
        <v>116</v>
      </c>
      <c r="AE8" s="37" t="s">
        <v>117</v>
      </c>
      <c r="AF8" s="37" t="s">
        <v>63</v>
      </c>
      <c r="AG8" s="38" t="s">
        <v>63</v>
      </c>
      <c r="AH8" s="38" t="s">
        <v>114</v>
      </c>
      <c r="AI8" s="41">
        <v>2</v>
      </c>
      <c r="AJ8" s="41"/>
      <c r="AK8" s="143">
        <v>43909</v>
      </c>
      <c r="AL8" s="143">
        <v>73415</v>
      </c>
      <c r="AM8" s="40"/>
      <c r="AN8" s="134">
        <v>30000000</v>
      </c>
      <c r="AO8" s="134"/>
      <c r="AQ8" s="148">
        <f t="shared" si="5"/>
        <v>3</v>
      </c>
      <c r="AR8" s="38"/>
      <c r="AS8" s="135"/>
      <c r="AT8" s="136"/>
      <c r="AU8" s="136"/>
      <c r="AV8" s="136"/>
      <c r="AW8" s="136"/>
      <c r="AX8" s="136"/>
      <c r="AY8" s="137"/>
      <c r="AZ8" s="138"/>
      <c r="BA8" s="137"/>
      <c r="BC8" s="148">
        <f t="shared" si="6"/>
        <v>3</v>
      </c>
      <c r="BD8" s="123" t="s">
        <v>116</v>
      </c>
      <c r="BE8" s="127" t="s">
        <v>185</v>
      </c>
      <c r="BF8" s="144"/>
      <c r="BG8" s="144"/>
      <c r="BH8" s="144"/>
      <c r="BI8" s="144"/>
      <c r="BJ8" s="144"/>
      <c r="BK8" s="144"/>
      <c r="BL8" s="144"/>
      <c r="BM8" s="145"/>
      <c r="BN8" s="144">
        <v>44</v>
      </c>
      <c r="BO8" s="144"/>
      <c r="BP8" s="144"/>
      <c r="BQ8" s="144"/>
      <c r="BR8" s="144"/>
      <c r="BS8" s="144"/>
      <c r="BT8" s="144"/>
      <c r="BU8" s="47"/>
      <c r="BW8" s="146">
        <f t="shared" si="1"/>
        <v>3</v>
      </c>
      <c r="BX8" s="89"/>
      <c r="BY8" s="147"/>
      <c r="BZ8" s="163"/>
      <c r="CA8" s="163"/>
      <c r="CB8" s="163"/>
      <c r="CC8" s="163"/>
      <c r="CE8" s="146">
        <f t="shared" si="2"/>
        <v>3</v>
      </c>
      <c r="CF8" s="89"/>
      <c r="CG8" s="147"/>
      <c r="CH8" s="163"/>
      <c r="CI8" s="163"/>
      <c r="CJ8" s="163"/>
      <c r="CK8" s="163"/>
      <c r="CL8" s="163"/>
      <c r="CM8" s="163"/>
      <c r="CN8" s="163"/>
      <c r="CO8" s="163"/>
    </row>
    <row r="9" spans="1:93" s="80" customFormat="1" ht="15" customHeight="1">
      <c r="A9" s="148">
        <f t="shared" si="3"/>
        <v>4</v>
      </c>
      <c r="B9" s="148"/>
      <c r="C9" s="149"/>
      <c r="D9" s="106"/>
      <c r="E9" s="106"/>
      <c r="F9" s="150"/>
      <c r="G9" s="161"/>
      <c r="H9" s="161"/>
      <c r="I9" s="161"/>
      <c r="J9" s="161"/>
      <c r="K9" s="161"/>
      <c r="L9" s="161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3"/>
      <c r="AA9" s="163"/>
      <c r="AB9" s="164"/>
      <c r="AC9" s="148">
        <f t="shared" si="4"/>
        <v>4</v>
      </c>
      <c r="AD9" s="38" t="s">
        <v>116</v>
      </c>
      <c r="AE9" s="37" t="s">
        <v>117</v>
      </c>
      <c r="AF9" s="37"/>
      <c r="AG9" s="38" t="s">
        <v>65</v>
      </c>
      <c r="AH9" s="38" t="s">
        <v>114</v>
      </c>
      <c r="AI9" s="41"/>
      <c r="AJ9" s="41"/>
      <c r="AK9" s="143"/>
      <c r="AL9" s="143"/>
      <c r="AM9" s="40"/>
      <c r="AN9" s="134">
        <v>100000</v>
      </c>
      <c r="AO9" s="134"/>
      <c r="AQ9" s="148">
        <f t="shared" si="5"/>
        <v>4</v>
      </c>
      <c r="AR9" s="38"/>
      <c r="AS9" s="135"/>
      <c r="AT9" s="136"/>
      <c r="AU9" s="136"/>
      <c r="AV9" s="136"/>
      <c r="AW9" s="136"/>
      <c r="AX9" s="136"/>
      <c r="AY9" s="137"/>
      <c r="AZ9" s="138"/>
      <c r="BA9" s="137"/>
      <c r="BC9" s="148">
        <f t="shared" si="6"/>
        <v>4</v>
      </c>
      <c r="BD9" s="123" t="s">
        <v>116</v>
      </c>
      <c r="BE9" s="127" t="s">
        <v>185</v>
      </c>
      <c r="BF9" s="144"/>
      <c r="BG9" s="144"/>
      <c r="BH9" s="144"/>
      <c r="BI9" s="144"/>
      <c r="BJ9" s="144"/>
      <c r="BK9" s="144"/>
      <c r="BL9" s="144"/>
      <c r="BM9" s="145"/>
      <c r="BN9" s="144"/>
      <c r="BO9" s="144">
        <v>2</v>
      </c>
      <c r="BP9" s="144"/>
      <c r="BQ9" s="144"/>
      <c r="BR9" s="144"/>
      <c r="BS9" s="144"/>
      <c r="BT9" s="144"/>
      <c r="BU9" s="47"/>
      <c r="BW9" s="146">
        <f t="shared" si="1"/>
        <v>4</v>
      </c>
      <c r="BX9" s="89"/>
      <c r="BY9" s="147"/>
      <c r="BZ9" s="163"/>
      <c r="CA9" s="163"/>
      <c r="CB9" s="163"/>
      <c r="CC9" s="163"/>
      <c r="CE9" s="146">
        <f t="shared" si="2"/>
        <v>4</v>
      </c>
      <c r="CF9" s="89"/>
      <c r="CG9" s="147"/>
      <c r="CH9" s="163"/>
      <c r="CI9" s="163"/>
      <c r="CJ9" s="163"/>
      <c r="CK9" s="163"/>
      <c r="CL9" s="163"/>
      <c r="CM9" s="163"/>
      <c r="CN9" s="163"/>
      <c r="CO9" s="163"/>
    </row>
    <row r="10" spans="1:93" s="80" customFormat="1" ht="15" customHeight="1">
      <c r="A10" s="148">
        <f t="shared" si="3"/>
        <v>5</v>
      </c>
      <c r="B10" s="148"/>
      <c r="C10" s="149"/>
      <c r="D10" s="106"/>
      <c r="E10" s="106"/>
      <c r="F10" s="150"/>
      <c r="G10" s="161"/>
      <c r="H10" s="161"/>
      <c r="I10" s="161"/>
      <c r="J10" s="161"/>
      <c r="K10" s="161"/>
      <c r="L10" s="161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3"/>
      <c r="AA10" s="163"/>
      <c r="AB10" s="164"/>
      <c r="AC10" s="148">
        <f t="shared" si="4"/>
        <v>5</v>
      </c>
      <c r="AD10" s="38" t="s">
        <v>116</v>
      </c>
      <c r="AE10" s="37" t="s">
        <v>117</v>
      </c>
      <c r="AF10" s="37"/>
      <c r="AG10" s="38" t="s">
        <v>66</v>
      </c>
      <c r="AH10" s="38" t="s">
        <v>114</v>
      </c>
      <c r="AI10" s="41"/>
      <c r="AJ10" s="41"/>
      <c r="AK10" s="143"/>
      <c r="AL10" s="143"/>
      <c r="AM10" s="40"/>
      <c r="AN10" s="134">
        <v>200000</v>
      </c>
      <c r="AO10" s="134"/>
      <c r="AQ10" s="148">
        <f t="shared" si="5"/>
        <v>5</v>
      </c>
      <c r="AR10" s="38"/>
      <c r="AS10" s="135"/>
      <c r="AT10" s="136"/>
      <c r="AU10" s="136"/>
      <c r="AV10" s="136"/>
      <c r="AW10" s="136"/>
      <c r="AX10" s="136"/>
      <c r="AY10" s="137"/>
      <c r="AZ10" s="138"/>
      <c r="BA10" s="137"/>
      <c r="BC10" s="148">
        <f t="shared" si="6"/>
        <v>5</v>
      </c>
      <c r="BD10" s="123" t="s">
        <v>116</v>
      </c>
      <c r="BE10" s="127" t="s">
        <v>185</v>
      </c>
      <c r="BF10" s="144"/>
      <c r="BG10" s="144"/>
      <c r="BH10" s="144"/>
      <c r="BI10" s="144"/>
      <c r="BJ10" s="144"/>
      <c r="BK10" s="144"/>
      <c r="BL10" s="144"/>
      <c r="BM10" s="145"/>
      <c r="BN10" s="144"/>
      <c r="BO10" s="144"/>
      <c r="BP10" s="144">
        <v>45</v>
      </c>
      <c r="BQ10" s="144"/>
      <c r="BR10" s="144"/>
      <c r="BS10" s="144"/>
      <c r="BT10" s="144"/>
      <c r="BU10" s="47"/>
      <c r="BW10" s="146">
        <f t="shared" si="1"/>
        <v>5</v>
      </c>
      <c r="BX10" s="89"/>
      <c r="BY10" s="147"/>
      <c r="BZ10" s="163"/>
      <c r="CA10" s="163"/>
      <c r="CB10" s="163"/>
      <c r="CC10" s="163"/>
      <c r="CE10" s="146">
        <f t="shared" si="2"/>
        <v>5</v>
      </c>
      <c r="CF10" s="89"/>
      <c r="CG10" s="147"/>
      <c r="CH10" s="163"/>
      <c r="CI10" s="163"/>
      <c r="CJ10" s="163"/>
      <c r="CK10" s="163"/>
      <c r="CL10" s="163"/>
      <c r="CM10" s="163"/>
      <c r="CN10" s="163"/>
      <c r="CO10" s="163"/>
    </row>
    <row r="11" spans="1:93" s="80" customFormat="1" ht="15" customHeight="1">
      <c r="A11" s="148">
        <f t="shared" si="3"/>
        <v>6</v>
      </c>
      <c r="B11" s="148"/>
      <c r="C11" s="149"/>
      <c r="D11" s="106"/>
      <c r="E11" s="106"/>
      <c r="F11" s="150"/>
      <c r="G11" s="161"/>
      <c r="H11" s="161"/>
      <c r="I11" s="161"/>
      <c r="J11" s="161"/>
      <c r="K11" s="161"/>
      <c r="L11" s="161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3"/>
      <c r="AA11" s="163"/>
      <c r="AB11" s="164"/>
      <c r="AC11" s="148">
        <f t="shared" si="4"/>
        <v>6</v>
      </c>
      <c r="AD11" s="38" t="s">
        <v>116</v>
      </c>
      <c r="AE11" s="37" t="s">
        <v>117</v>
      </c>
      <c r="AF11" s="37"/>
      <c r="AG11" s="38" t="s">
        <v>67</v>
      </c>
      <c r="AH11" s="38" t="s">
        <v>114</v>
      </c>
      <c r="AI11" s="41"/>
      <c r="AJ11" s="41"/>
      <c r="AK11" s="143"/>
      <c r="AL11" s="143"/>
      <c r="AM11" s="40"/>
      <c r="AN11" s="134">
        <v>300000</v>
      </c>
      <c r="AO11" s="134"/>
      <c r="AQ11" s="148">
        <f t="shared" si="5"/>
        <v>6</v>
      </c>
      <c r="AR11" s="38"/>
      <c r="AS11" s="135"/>
      <c r="AT11" s="136"/>
      <c r="AU11" s="136"/>
      <c r="AV11" s="136"/>
      <c r="AW11" s="136"/>
      <c r="AX11" s="136"/>
      <c r="AY11" s="137"/>
      <c r="AZ11" s="138"/>
      <c r="BA11" s="137"/>
      <c r="BC11" s="148">
        <f t="shared" si="6"/>
        <v>6</v>
      </c>
      <c r="BD11" s="123" t="s">
        <v>116</v>
      </c>
      <c r="BE11" s="127" t="s">
        <v>185</v>
      </c>
      <c r="BF11" s="144"/>
      <c r="BG11" s="144"/>
      <c r="BH11" s="144"/>
      <c r="BI11" s="144"/>
      <c r="BJ11" s="144"/>
      <c r="BK11" s="144"/>
      <c r="BL11" s="144"/>
      <c r="BM11" s="145"/>
      <c r="BN11" s="144"/>
      <c r="BO11" s="144"/>
      <c r="BP11" s="144"/>
      <c r="BQ11" s="144">
        <v>3</v>
      </c>
      <c r="BR11" s="144"/>
      <c r="BS11" s="144"/>
      <c r="BT11" s="144"/>
      <c r="BU11" s="47"/>
      <c r="BW11" s="146">
        <f t="shared" si="1"/>
        <v>6</v>
      </c>
      <c r="BX11" s="89"/>
      <c r="BY11" s="147"/>
      <c r="BZ11" s="163"/>
      <c r="CA11" s="163"/>
      <c r="CB11" s="163"/>
      <c r="CC11" s="163"/>
      <c r="CE11" s="146">
        <f t="shared" si="2"/>
        <v>6</v>
      </c>
      <c r="CF11" s="89"/>
      <c r="CG11" s="147"/>
      <c r="CH11" s="163"/>
      <c r="CI11" s="163"/>
      <c r="CJ11" s="163"/>
      <c r="CK11" s="163"/>
      <c r="CL11" s="163"/>
      <c r="CM11" s="163"/>
      <c r="CN11" s="163"/>
      <c r="CO11" s="163"/>
    </row>
    <row r="12" spans="1:93" s="80" customFormat="1" ht="15" customHeight="1">
      <c r="A12" s="148">
        <f t="shared" si="3"/>
        <v>7</v>
      </c>
      <c r="B12" s="148"/>
      <c r="C12" s="149"/>
      <c r="D12" s="106"/>
      <c r="E12" s="106"/>
      <c r="F12" s="150"/>
      <c r="G12" s="161"/>
      <c r="H12" s="161"/>
      <c r="I12" s="161"/>
      <c r="J12" s="161"/>
      <c r="K12" s="161"/>
      <c r="L12" s="161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3"/>
      <c r="AA12" s="163"/>
      <c r="AB12" s="164"/>
      <c r="AC12" s="148">
        <f t="shared" si="4"/>
        <v>7</v>
      </c>
      <c r="AD12" s="38" t="s">
        <v>116</v>
      </c>
      <c r="AE12" s="37" t="s">
        <v>117</v>
      </c>
      <c r="AF12" s="37"/>
      <c r="AG12" s="38" t="s">
        <v>160</v>
      </c>
      <c r="AH12" s="38" t="s">
        <v>114</v>
      </c>
      <c r="AI12" s="41"/>
      <c r="AJ12" s="41"/>
      <c r="AK12" s="143"/>
      <c r="AL12" s="143"/>
      <c r="AM12" s="40"/>
      <c r="AN12" s="134">
        <v>400000</v>
      </c>
      <c r="AO12" s="134"/>
      <c r="AQ12" s="148">
        <f t="shared" si="5"/>
        <v>7</v>
      </c>
      <c r="AR12" s="38"/>
      <c r="AS12" s="135"/>
      <c r="AT12" s="136"/>
      <c r="AU12" s="136"/>
      <c r="AV12" s="136"/>
      <c r="AW12" s="136"/>
      <c r="AX12" s="136"/>
      <c r="AY12" s="137"/>
      <c r="AZ12" s="138"/>
      <c r="BA12" s="137"/>
      <c r="BC12" s="148">
        <f t="shared" si="6"/>
        <v>7</v>
      </c>
      <c r="BD12" s="127"/>
      <c r="BE12" s="127"/>
      <c r="BF12" s="144"/>
      <c r="BG12" s="144"/>
      <c r="BH12" s="144"/>
      <c r="BI12" s="144"/>
      <c r="BJ12" s="144"/>
      <c r="BK12" s="144"/>
      <c r="BL12" s="144"/>
      <c r="BM12" s="145"/>
      <c r="BN12" s="144"/>
      <c r="BO12" s="144"/>
      <c r="BP12" s="144"/>
      <c r="BQ12" s="144"/>
      <c r="BR12" s="144"/>
      <c r="BS12" s="144"/>
      <c r="BT12" s="144"/>
      <c r="BU12" s="47"/>
      <c r="BW12" s="146">
        <f t="shared" si="1"/>
        <v>7</v>
      </c>
      <c r="BX12" s="89"/>
      <c r="BY12" s="147"/>
      <c r="BZ12" s="163"/>
      <c r="CA12" s="163"/>
      <c r="CB12" s="163"/>
      <c r="CC12" s="163"/>
      <c r="CE12" s="146">
        <f t="shared" si="2"/>
        <v>7</v>
      </c>
      <c r="CF12" s="89"/>
      <c r="CG12" s="147"/>
      <c r="CH12" s="163"/>
      <c r="CI12" s="163"/>
      <c r="CJ12" s="163"/>
      <c r="CK12" s="163"/>
      <c r="CL12" s="163"/>
      <c r="CM12" s="163"/>
      <c r="CN12" s="163"/>
      <c r="CO12" s="163"/>
    </row>
    <row r="13" spans="1:93" s="80" customFormat="1" ht="15" customHeight="1">
      <c r="A13" s="148">
        <f t="shared" si="3"/>
        <v>8</v>
      </c>
      <c r="B13" s="148"/>
      <c r="C13" s="149"/>
      <c r="D13" s="106"/>
      <c r="E13" s="106"/>
      <c r="F13" s="150"/>
      <c r="G13" s="161"/>
      <c r="H13" s="161"/>
      <c r="I13" s="161"/>
      <c r="J13" s="161"/>
      <c r="K13" s="161"/>
      <c r="L13" s="161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3"/>
      <c r="AA13" s="163"/>
      <c r="AB13" s="164"/>
      <c r="AC13" s="148">
        <f t="shared" si="4"/>
        <v>8</v>
      </c>
      <c r="AD13" s="38" t="s">
        <v>116</v>
      </c>
      <c r="AE13" s="37" t="s">
        <v>117</v>
      </c>
      <c r="AF13" s="37"/>
      <c r="AG13" s="38" t="s">
        <v>161</v>
      </c>
      <c r="AH13" s="38" t="s">
        <v>114</v>
      </c>
      <c r="AI13" s="41"/>
      <c r="AJ13" s="41"/>
      <c r="AK13" s="143"/>
      <c r="AL13" s="143"/>
      <c r="AM13" s="40"/>
      <c r="AN13" s="134">
        <v>500000</v>
      </c>
      <c r="AO13" s="134"/>
      <c r="AQ13" s="148">
        <f t="shared" si="5"/>
        <v>8</v>
      </c>
      <c r="AR13" s="38"/>
      <c r="AS13" s="135"/>
      <c r="AT13" s="136"/>
      <c r="AU13" s="136"/>
      <c r="AV13" s="136"/>
      <c r="AW13" s="136"/>
      <c r="AX13" s="136"/>
      <c r="AY13" s="137"/>
      <c r="AZ13" s="138"/>
      <c r="BA13" s="137"/>
      <c r="BC13" s="148">
        <f t="shared" si="6"/>
        <v>8</v>
      </c>
      <c r="BD13" s="127"/>
      <c r="BE13" s="127"/>
      <c r="BF13" s="144"/>
      <c r="BG13" s="144"/>
      <c r="BH13" s="144"/>
      <c r="BI13" s="144"/>
      <c r="BJ13" s="144"/>
      <c r="BK13" s="144"/>
      <c r="BL13" s="144"/>
      <c r="BM13" s="145"/>
      <c r="BN13" s="144"/>
      <c r="BO13" s="144"/>
      <c r="BP13" s="144"/>
      <c r="BQ13" s="144"/>
      <c r="BR13" s="144"/>
      <c r="BS13" s="144"/>
      <c r="BT13" s="144"/>
      <c r="BU13" s="47"/>
      <c r="BW13" s="146">
        <f t="shared" si="1"/>
        <v>8</v>
      </c>
      <c r="BX13" s="89"/>
      <c r="BY13" s="147"/>
      <c r="BZ13" s="163"/>
      <c r="CA13" s="163"/>
      <c r="CB13" s="163"/>
      <c r="CC13" s="163"/>
      <c r="CE13" s="146">
        <f t="shared" si="2"/>
        <v>8</v>
      </c>
      <c r="CF13" s="89"/>
      <c r="CG13" s="147"/>
      <c r="CH13" s="163"/>
      <c r="CI13" s="163"/>
      <c r="CJ13" s="163"/>
      <c r="CK13" s="163"/>
      <c r="CL13" s="163"/>
      <c r="CM13" s="163"/>
      <c r="CN13" s="163"/>
      <c r="CO13" s="163"/>
    </row>
    <row r="14" spans="1:93" s="80" customFormat="1" ht="15" customHeight="1">
      <c r="A14" s="148">
        <f t="shared" si="3"/>
        <v>9</v>
      </c>
      <c r="B14" s="148"/>
      <c r="C14" s="149"/>
      <c r="D14" s="106"/>
      <c r="E14" s="106"/>
      <c r="F14" s="150"/>
      <c r="G14" s="161"/>
      <c r="H14" s="161"/>
      <c r="I14" s="161"/>
      <c r="J14" s="161"/>
      <c r="K14" s="161"/>
      <c r="L14" s="161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3"/>
      <c r="AA14" s="163"/>
      <c r="AB14" s="164"/>
      <c r="AC14" s="148">
        <f t="shared" si="4"/>
        <v>9</v>
      </c>
      <c r="AD14" s="38" t="s">
        <v>116</v>
      </c>
      <c r="AE14" s="37" t="s">
        <v>117</v>
      </c>
      <c r="AF14" s="37"/>
      <c r="AG14" s="38" t="s">
        <v>246</v>
      </c>
      <c r="AH14" s="38" t="s">
        <v>114</v>
      </c>
      <c r="AI14" s="41"/>
      <c r="AJ14" s="41"/>
      <c r="AK14" s="143"/>
      <c r="AL14" s="143"/>
      <c r="AM14" s="40"/>
      <c r="AN14" s="134">
        <v>600000</v>
      </c>
      <c r="AO14" s="134"/>
      <c r="AQ14" s="148">
        <f t="shared" si="5"/>
        <v>9</v>
      </c>
      <c r="AR14" s="38"/>
      <c r="AS14" s="135"/>
      <c r="AT14" s="136"/>
      <c r="AU14" s="136"/>
      <c r="AV14" s="136"/>
      <c r="AW14" s="136"/>
      <c r="AX14" s="136"/>
      <c r="AY14" s="137"/>
      <c r="AZ14" s="138"/>
      <c r="BA14" s="137"/>
      <c r="BC14" s="148">
        <f t="shared" si="6"/>
        <v>9</v>
      </c>
      <c r="BD14" s="127"/>
      <c r="BE14" s="127"/>
      <c r="BF14" s="144"/>
      <c r="BG14" s="144"/>
      <c r="BH14" s="144"/>
      <c r="BI14" s="144"/>
      <c r="BJ14" s="144"/>
      <c r="BK14" s="144"/>
      <c r="BL14" s="144"/>
      <c r="BM14" s="145"/>
      <c r="BN14" s="144"/>
      <c r="BO14" s="144"/>
      <c r="BP14" s="144"/>
      <c r="BQ14" s="144"/>
      <c r="BR14" s="144"/>
      <c r="BS14" s="144"/>
      <c r="BT14" s="144"/>
      <c r="BU14" s="47"/>
      <c r="BW14" s="146">
        <f t="shared" si="1"/>
        <v>9</v>
      </c>
      <c r="BX14" s="89"/>
      <c r="BY14" s="147"/>
      <c r="BZ14" s="163"/>
      <c r="CA14" s="163"/>
      <c r="CB14" s="163"/>
      <c r="CC14" s="163"/>
      <c r="CE14" s="146">
        <f t="shared" si="2"/>
        <v>9</v>
      </c>
      <c r="CF14" s="89"/>
      <c r="CG14" s="147"/>
      <c r="CH14" s="163"/>
      <c r="CI14" s="163"/>
      <c r="CJ14" s="163"/>
      <c r="CK14" s="163"/>
      <c r="CL14" s="163"/>
      <c r="CM14" s="163"/>
      <c r="CN14" s="163"/>
      <c r="CO14" s="163"/>
    </row>
    <row r="15" spans="1:93" s="80" customFormat="1" ht="15" customHeight="1">
      <c r="A15" s="148">
        <f t="shared" si="3"/>
        <v>10</v>
      </c>
      <c r="B15" s="148"/>
      <c r="C15" s="149"/>
      <c r="D15" s="106"/>
      <c r="E15" s="106"/>
      <c r="F15" s="150"/>
      <c r="G15" s="161"/>
      <c r="H15" s="161"/>
      <c r="I15" s="161"/>
      <c r="J15" s="161"/>
      <c r="K15" s="161"/>
      <c r="L15" s="161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3"/>
      <c r="AA15" s="163"/>
      <c r="AB15" s="164"/>
      <c r="AC15" s="148">
        <f t="shared" si="4"/>
        <v>10</v>
      </c>
      <c r="AD15" s="38" t="s">
        <v>116</v>
      </c>
      <c r="AE15" s="37" t="s">
        <v>117</v>
      </c>
      <c r="AF15" s="37"/>
      <c r="AG15" s="38" t="s">
        <v>233</v>
      </c>
      <c r="AH15" s="38" t="s">
        <v>114</v>
      </c>
      <c r="AI15" s="41"/>
      <c r="AJ15" s="41"/>
      <c r="AK15" s="143"/>
      <c r="AL15" s="143"/>
      <c r="AM15" s="40"/>
      <c r="AN15" s="134">
        <v>700000</v>
      </c>
      <c r="AO15" s="134"/>
      <c r="AQ15" s="148">
        <f t="shared" si="5"/>
        <v>10</v>
      </c>
      <c r="AR15" s="38"/>
      <c r="AS15" s="135"/>
      <c r="AT15" s="136"/>
      <c r="AU15" s="136"/>
      <c r="AV15" s="136"/>
      <c r="AW15" s="136"/>
      <c r="AX15" s="136"/>
      <c r="AY15" s="137"/>
      <c r="AZ15" s="138"/>
      <c r="BA15" s="137"/>
      <c r="BC15" s="148">
        <f t="shared" si="6"/>
        <v>10</v>
      </c>
      <c r="BD15" s="127"/>
      <c r="BE15" s="127"/>
      <c r="BF15" s="144"/>
      <c r="BG15" s="144"/>
      <c r="BH15" s="144"/>
      <c r="BI15" s="144"/>
      <c r="BJ15" s="144"/>
      <c r="BK15" s="144"/>
      <c r="BL15" s="144"/>
      <c r="BM15" s="145"/>
      <c r="BN15" s="144"/>
      <c r="BO15" s="144"/>
      <c r="BP15" s="144"/>
      <c r="BQ15" s="144"/>
      <c r="BR15" s="144"/>
      <c r="BS15" s="144"/>
      <c r="BT15" s="144"/>
      <c r="BU15" s="47"/>
      <c r="BW15" s="146">
        <f t="shared" si="1"/>
        <v>10</v>
      </c>
      <c r="BX15" s="89"/>
      <c r="BY15" s="147"/>
      <c r="BZ15" s="163"/>
      <c r="CA15" s="163"/>
      <c r="CB15" s="163"/>
      <c r="CC15" s="163"/>
      <c r="CE15" s="146">
        <f t="shared" si="2"/>
        <v>10</v>
      </c>
      <c r="CF15" s="89"/>
      <c r="CG15" s="147"/>
      <c r="CH15" s="163"/>
      <c r="CI15" s="163"/>
      <c r="CJ15" s="163"/>
      <c r="CK15" s="163"/>
      <c r="CL15" s="163"/>
      <c r="CM15" s="163"/>
      <c r="CN15" s="163"/>
      <c r="CO15" s="163"/>
    </row>
    <row r="16" spans="1:93" s="80" customFormat="1" ht="15" customHeight="1">
      <c r="A16" s="148">
        <f t="shared" si="3"/>
        <v>11</v>
      </c>
      <c r="B16" s="148"/>
      <c r="C16" s="149"/>
      <c r="D16" s="106"/>
      <c r="E16" s="106"/>
      <c r="F16" s="150"/>
      <c r="G16" s="161"/>
      <c r="H16" s="161"/>
      <c r="I16" s="161"/>
      <c r="J16" s="161"/>
      <c r="K16" s="161"/>
      <c r="L16" s="161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3"/>
      <c r="AA16" s="163"/>
      <c r="AB16" s="164"/>
      <c r="AC16" s="148">
        <f t="shared" si="4"/>
        <v>11</v>
      </c>
      <c r="AD16" s="38" t="s">
        <v>116</v>
      </c>
      <c r="AE16" s="37" t="s">
        <v>117</v>
      </c>
      <c r="AF16" s="37"/>
      <c r="AG16" s="38" t="s">
        <v>234</v>
      </c>
      <c r="AH16" s="38" t="s">
        <v>114</v>
      </c>
      <c r="AI16" s="41"/>
      <c r="AJ16" s="41"/>
      <c r="AK16" s="143"/>
      <c r="AL16" s="143"/>
      <c r="AM16" s="40"/>
      <c r="AN16" s="134">
        <v>800000</v>
      </c>
      <c r="AO16" s="134"/>
      <c r="AQ16" s="148">
        <f t="shared" si="5"/>
        <v>11</v>
      </c>
      <c r="AR16" s="38"/>
      <c r="AS16" s="135"/>
      <c r="AT16" s="136"/>
      <c r="AU16" s="136"/>
      <c r="AV16" s="136"/>
      <c r="AW16" s="136"/>
      <c r="AX16" s="136"/>
      <c r="AY16" s="137"/>
      <c r="AZ16" s="138"/>
      <c r="BA16" s="137"/>
      <c r="BC16" s="148">
        <f t="shared" si="6"/>
        <v>11</v>
      </c>
      <c r="BD16" s="127"/>
      <c r="BE16" s="127"/>
      <c r="BF16" s="144"/>
      <c r="BG16" s="144"/>
      <c r="BH16" s="144"/>
      <c r="BI16" s="144"/>
      <c r="BJ16" s="144"/>
      <c r="BK16" s="144"/>
      <c r="BL16" s="144"/>
      <c r="BM16" s="145"/>
      <c r="BN16" s="144"/>
      <c r="BO16" s="144"/>
      <c r="BP16" s="144"/>
      <c r="BQ16" s="144"/>
      <c r="BR16" s="144"/>
      <c r="BS16" s="144"/>
      <c r="BT16" s="144"/>
      <c r="BU16" s="47"/>
      <c r="BW16" s="146">
        <f t="shared" si="1"/>
        <v>11</v>
      </c>
      <c r="BX16" s="89"/>
      <c r="BY16" s="147"/>
      <c r="BZ16" s="163"/>
      <c r="CA16" s="163"/>
      <c r="CB16" s="163"/>
      <c r="CC16" s="163"/>
      <c r="CE16" s="146">
        <f t="shared" si="2"/>
        <v>11</v>
      </c>
      <c r="CF16" s="89"/>
      <c r="CG16" s="147"/>
      <c r="CH16" s="163"/>
      <c r="CI16" s="163"/>
      <c r="CJ16" s="163"/>
      <c r="CK16" s="163"/>
      <c r="CL16" s="163"/>
      <c r="CM16" s="163"/>
      <c r="CN16" s="163"/>
      <c r="CO16" s="163"/>
    </row>
    <row r="17" spans="1:93" s="80" customFormat="1" ht="15" customHeight="1">
      <c r="A17" s="148">
        <f t="shared" si="3"/>
        <v>12</v>
      </c>
      <c r="B17" s="148"/>
      <c r="C17" s="149"/>
      <c r="D17" s="106"/>
      <c r="E17" s="106"/>
      <c r="F17" s="150"/>
      <c r="G17" s="161"/>
      <c r="H17" s="161"/>
      <c r="I17" s="161"/>
      <c r="J17" s="161"/>
      <c r="K17" s="161"/>
      <c r="L17" s="161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3"/>
      <c r="AA17" s="163"/>
      <c r="AB17" s="164"/>
      <c r="AC17" s="148">
        <f t="shared" si="4"/>
        <v>12</v>
      </c>
      <c r="AD17" s="38" t="s">
        <v>116</v>
      </c>
      <c r="AE17" s="37" t="s">
        <v>117</v>
      </c>
      <c r="AF17" s="37"/>
      <c r="AG17" s="38" t="s">
        <v>235</v>
      </c>
      <c r="AH17" s="38" t="s">
        <v>114</v>
      </c>
      <c r="AI17" s="41"/>
      <c r="AJ17" s="41"/>
      <c r="AK17" s="143"/>
      <c r="AL17" s="143"/>
      <c r="AM17" s="40"/>
      <c r="AN17" s="134">
        <v>900000</v>
      </c>
      <c r="AO17" s="134"/>
      <c r="AQ17" s="148">
        <f t="shared" si="5"/>
        <v>12</v>
      </c>
      <c r="AR17" s="38"/>
      <c r="AS17" s="135"/>
      <c r="AT17" s="136"/>
      <c r="AU17" s="136"/>
      <c r="AV17" s="136"/>
      <c r="AW17" s="136"/>
      <c r="AX17" s="136"/>
      <c r="AY17" s="137"/>
      <c r="AZ17" s="138"/>
      <c r="BA17" s="137"/>
      <c r="BC17" s="148">
        <f t="shared" si="6"/>
        <v>12</v>
      </c>
      <c r="BD17" s="127"/>
      <c r="BE17" s="127"/>
      <c r="BF17" s="144"/>
      <c r="BG17" s="144"/>
      <c r="BH17" s="144"/>
      <c r="BI17" s="144"/>
      <c r="BJ17" s="144"/>
      <c r="BK17" s="144"/>
      <c r="BL17" s="144"/>
      <c r="BM17" s="145"/>
      <c r="BN17" s="144"/>
      <c r="BO17" s="144"/>
      <c r="BP17" s="144"/>
      <c r="BQ17" s="144"/>
      <c r="BR17" s="144"/>
      <c r="BS17" s="144"/>
      <c r="BT17" s="144"/>
      <c r="BU17" s="47"/>
      <c r="BW17" s="146">
        <f t="shared" si="1"/>
        <v>12</v>
      </c>
      <c r="BX17" s="89"/>
      <c r="BY17" s="147"/>
      <c r="BZ17" s="163"/>
      <c r="CA17" s="163"/>
      <c r="CB17" s="163"/>
      <c r="CC17" s="163"/>
      <c r="CE17" s="146">
        <f t="shared" si="2"/>
        <v>12</v>
      </c>
      <c r="CF17" s="89"/>
      <c r="CG17" s="147"/>
      <c r="CH17" s="163"/>
      <c r="CI17" s="163"/>
      <c r="CJ17" s="163"/>
      <c r="CK17" s="163"/>
      <c r="CL17" s="163"/>
      <c r="CM17" s="163"/>
      <c r="CN17" s="163"/>
      <c r="CO17" s="163"/>
    </row>
    <row r="18" spans="1:93" s="80" customFormat="1" ht="15" customHeight="1">
      <c r="A18" s="148">
        <f t="shared" si="3"/>
        <v>13</v>
      </c>
      <c r="B18" s="148"/>
      <c r="C18" s="149"/>
      <c r="D18" s="106"/>
      <c r="E18" s="106"/>
      <c r="F18" s="150"/>
      <c r="G18" s="161"/>
      <c r="H18" s="161"/>
      <c r="I18" s="161"/>
      <c r="J18" s="161"/>
      <c r="K18" s="161"/>
      <c r="L18" s="161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3"/>
      <c r="AA18" s="163"/>
      <c r="AB18" s="164"/>
      <c r="AC18" s="148">
        <f t="shared" si="4"/>
        <v>13</v>
      </c>
      <c r="AD18" s="38"/>
      <c r="AE18" s="37"/>
      <c r="AF18" s="37"/>
      <c r="AG18" s="38"/>
      <c r="AH18" s="38" t="s">
        <v>114</v>
      </c>
      <c r="AI18" s="41"/>
      <c r="AJ18" s="41"/>
      <c r="AK18" s="143"/>
      <c r="AL18" s="143"/>
      <c r="AM18" s="40"/>
      <c r="AN18" s="134"/>
      <c r="AO18" s="134"/>
      <c r="AQ18" s="148">
        <f t="shared" si="5"/>
        <v>13</v>
      </c>
      <c r="AR18" s="38"/>
      <c r="AS18" s="135"/>
      <c r="AT18" s="136"/>
      <c r="AU18" s="136"/>
      <c r="AV18" s="136"/>
      <c r="AW18" s="136"/>
      <c r="AX18" s="136"/>
      <c r="AY18" s="137"/>
      <c r="AZ18" s="138"/>
      <c r="BA18" s="137"/>
      <c r="BC18" s="148">
        <f t="shared" si="6"/>
        <v>13</v>
      </c>
      <c r="BD18" s="127"/>
      <c r="BE18" s="127"/>
      <c r="BF18" s="144"/>
      <c r="BG18" s="144"/>
      <c r="BH18" s="144"/>
      <c r="BI18" s="144"/>
      <c r="BJ18" s="144"/>
      <c r="BK18" s="144"/>
      <c r="BL18" s="144"/>
      <c r="BM18" s="145"/>
      <c r="BN18" s="144"/>
      <c r="BO18" s="144"/>
      <c r="BP18" s="144"/>
      <c r="BQ18" s="144"/>
      <c r="BR18" s="144"/>
      <c r="BS18" s="144"/>
      <c r="BT18" s="144"/>
      <c r="BU18" s="47"/>
      <c r="BW18" s="146">
        <f t="shared" si="1"/>
        <v>13</v>
      </c>
      <c r="BX18" s="89"/>
      <c r="BY18" s="147"/>
      <c r="BZ18" s="163"/>
      <c r="CA18" s="163"/>
      <c r="CB18" s="163"/>
      <c r="CC18" s="163"/>
      <c r="CE18" s="146">
        <f t="shared" si="2"/>
        <v>13</v>
      </c>
      <c r="CF18" s="89"/>
      <c r="CG18" s="147"/>
      <c r="CH18" s="163"/>
      <c r="CI18" s="163"/>
      <c r="CJ18" s="163"/>
      <c r="CK18" s="163"/>
      <c r="CL18" s="163"/>
      <c r="CM18" s="163"/>
      <c r="CN18" s="163"/>
      <c r="CO18" s="163"/>
    </row>
    <row r="19" spans="1:93" s="80" customFormat="1" ht="15" customHeight="1">
      <c r="A19" s="148">
        <f t="shared" si="3"/>
        <v>14</v>
      </c>
      <c r="B19" s="148"/>
      <c r="C19" s="149"/>
      <c r="D19" s="106"/>
      <c r="E19" s="106"/>
      <c r="F19" s="150"/>
      <c r="G19" s="161"/>
      <c r="H19" s="161"/>
      <c r="I19" s="161"/>
      <c r="J19" s="161"/>
      <c r="K19" s="161"/>
      <c r="L19" s="161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3"/>
      <c r="AA19" s="163"/>
      <c r="AB19" s="164"/>
      <c r="AC19" s="148">
        <f t="shared" si="4"/>
        <v>14</v>
      </c>
      <c r="AD19" s="38"/>
      <c r="AE19" s="37"/>
      <c r="AF19" s="37"/>
      <c r="AG19" s="38"/>
      <c r="AH19" s="38"/>
      <c r="AI19" s="41"/>
      <c r="AJ19" s="41"/>
      <c r="AK19" s="143"/>
      <c r="AL19" s="143"/>
      <c r="AM19" s="40"/>
      <c r="AN19" s="134"/>
      <c r="AO19" s="134"/>
      <c r="AQ19" s="148">
        <f t="shared" si="5"/>
        <v>14</v>
      </c>
      <c r="AR19" s="38"/>
      <c r="AS19" s="135"/>
      <c r="AT19" s="136"/>
      <c r="AU19" s="136"/>
      <c r="AV19" s="136"/>
      <c r="AW19" s="136"/>
      <c r="AX19" s="136"/>
      <c r="AY19" s="137"/>
      <c r="AZ19" s="138"/>
      <c r="BA19" s="137"/>
      <c r="BC19" s="148">
        <f t="shared" si="6"/>
        <v>14</v>
      </c>
      <c r="BD19" s="127"/>
      <c r="BE19" s="127"/>
      <c r="BF19" s="144"/>
      <c r="BG19" s="144"/>
      <c r="BH19" s="144"/>
      <c r="BI19" s="144"/>
      <c r="BJ19" s="144"/>
      <c r="BK19" s="144"/>
      <c r="BL19" s="144"/>
      <c r="BM19" s="145"/>
      <c r="BN19" s="144"/>
      <c r="BO19" s="144"/>
      <c r="BP19" s="144"/>
      <c r="BQ19" s="144"/>
      <c r="BR19" s="144"/>
      <c r="BS19" s="144"/>
      <c r="BT19" s="144"/>
      <c r="BU19" s="47"/>
      <c r="BW19" s="146">
        <f t="shared" si="1"/>
        <v>14</v>
      </c>
      <c r="BX19" s="89"/>
      <c r="BY19" s="147"/>
      <c r="BZ19" s="163"/>
      <c r="CA19" s="163"/>
      <c r="CB19" s="163"/>
      <c r="CC19" s="163"/>
      <c r="CE19" s="146">
        <f t="shared" si="2"/>
        <v>14</v>
      </c>
      <c r="CF19" s="89"/>
      <c r="CG19" s="147"/>
      <c r="CH19" s="163"/>
      <c r="CI19" s="163"/>
      <c r="CJ19" s="163"/>
      <c r="CK19" s="163"/>
      <c r="CL19" s="163"/>
      <c r="CM19" s="163"/>
      <c r="CN19" s="163"/>
      <c r="CO19" s="163"/>
    </row>
    <row r="20" spans="1:93" s="80" customFormat="1" ht="15" customHeight="1">
      <c r="A20" s="148">
        <f t="shared" si="3"/>
        <v>15</v>
      </c>
      <c r="B20" s="148"/>
      <c r="C20" s="149"/>
      <c r="D20" s="106"/>
      <c r="E20" s="106"/>
      <c r="F20" s="150"/>
      <c r="G20" s="161"/>
      <c r="H20" s="161"/>
      <c r="I20" s="161"/>
      <c r="J20" s="161"/>
      <c r="K20" s="161"/>
      <c r="L20" s="161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3"/>
      <c r="AA20" s="163"/>
      <c r="AB20" s="164"/>
      <c r="AC20" s="148">
        <f t="shared" si="4"/>
        <v>15</v>
      </c>
      <c r="AD20" s="38"/>
      <c r="AE20" s="37"/>
      <c r="AF20" s="37"/>
      <c r="AG20" s="38"/>
      <c r="AH20" s="38"/>
      <c r="AI20" s="41"/>
      <c r="AJ20" s="41"/>
      <c r="AK20" s="143"/>
      <c r="AL20" s="143"/>
      <c r="AM20" s="40"/>
      <c r="AN20" s="134"/>
      <c r="AO20" s="134"/>
      <c r="AQ20" s="148">
        <f t="shared" si="5"/>
        <v>15</v>
      </c>
      <c r="AR20" s="38"/>
      <c r="AS20" s="135"/>
      <c r="AT20" s="136"/>
      <c r="AU20" s="136"/>
      <c r="AV20" s="136"/>
      <c r="AW20" s="136"/>
      <c r="AX20" s="136"/>
      <c r="AY20" s="137"/>
      <c r="AZ20" s="138"/>
      <c r="BA20" s="137"/>
      <c r="BC20" s="148">
        <f t="shared" si="6"/>
        <v>15</v>
      </c>
      <c r="BD20" s="127"/>
      <c r="BE20" s="127"/>
      <c r="BF20" s="144"/>
      <c r="BG20" s="144"/>
      <c r="BH20" s="144"/>
      <c r="BI20" s="144"/>
      <c r="BJ20" s="144"/>
      <c r="BK20" s="144"/>
      <c r="BL20" s="144"/>
      <c r="BM20" s="145"/>
      <c r="BN20" s="144"/>
      <c r="BO20" s="144"/>
      <c r="BP20" s="144"/>
      <c r="BQ20" s="144"/>
      <c r="BR20" s="144"/>
      <c r="BS20" s="144"/>
      <c r="BT20" s="144"/>
      <c r="BU20" s="47"/>
      <c r="BW20" s="146">
        <f t="shared" si="1"/>
        <v>15</v>
      </c>
      <c r="BX20" s="89"/>
      <c r="BY20" s="147"/>
      <c r="BZ20" s="163"/>
      <c r="CA20" s="163"/>
      <c r="CB20" s="163"/>
      <c r="CC20" s="163"/>
      <c r="CE20" s="146">
        <f t="shared" si="2"/>
        <v>15</v>
      </c>
      <c r="CF20" s="89"/>
      <c r="CG20" s="147"/>
      <c r="CH20" s="163"/>
      <c r="CI20" s="163"/>
      <c r="CJ20" s="163"/>
      <c r="CK20" s="163"/>
      <c r="CL20" s="163"/>
      <c r="CM20" s="163"/>
      <c r="CN20" s="163"/>
      <c r="CO20" s="163"/>
    </row>
  </sheetData>
  <autoFilter ref="B5:AC14"/>
  <sortState ref="B4:T14">
    <sortCondition ref="B4:B14"/>
  </sortState>
  <phoneticPr fontId="32" type="noConversion"/>
  <conditionalFormatting sqref="BX6:BX20">
    <cfRule type="duplicateValues" dxfId="1" priority="2"/>
  </conditionalFormatting>
  <conditionalFormatting sqref="CF6:CF20">
    <cfRule type="duplicateValues" dxfId="0" priority="1"/>
  </conditionalFormatting>
  <pageMargins left="0.7" right="0.7" top="0.75" bottom="0.75" header="0.3" footer="0.3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HDSD</vt:lpstr>
      <vt:lpstr>Định nghĩa TN</vt:lpstr>
      <vt:lpstr>V.TM</vt:lpstr>
      <vt:lpstr>V.CK</vt:lpstr>
      <vt:lpstr>IV. Bảng TB lương</vt:lpstr>
      <vt:lpstr>III.Data Phiếu lương</vt:lpstr>
      <vt:lpstr>II.Bảng lương</vt:lpstr>
      <vt:lpstr>I.Dữ liệu Tính lương</vt:lpstr>
      <vt:lpstr>V.CK!Print_Titles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HuongVT4 - Vũ Thị Hương</dc:creator>
  <cp:lastModifiedBy>HP</cp:lastModifiedBy>
  <cp:lastPrinted>2020-09-20T14:21:58Z</cp:lastPrinted>
  <dcterms:created xsi:type="dcterms:W3CDTF">2016-11-21T03:27:58Z</dcterms:created>
  <dcterms:modified xsi:type="dcterms:W3CDTF">2021-06-15T14:03:33Z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831e9339-cce4-4f5a-8fc0-d9ea7bf4bdb1</vt:lpwstr>
  </property>
</Properties>
</file>