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416" activeTab="2"/>
  </bookViews>
  <sheets>
    <sheet name="TONG HOP" sheetId="4" r:id="rId1"/>
    <sheet name="QUẢNG XƯƠNG" sheetId="1" r:id="rId2"/>
    <sheet name="SO QUY" sheetId="3" r:id="rId3"/>
  </sheets>
  <externalReferences>
    <externalReference r:id="rId4"/>
  </externalReferences>
  <definedNames>
    <definedName name="TK" localSheetId="2">'[1]CÂN ĐỐI SỐ PHÁT SINH'!$A$6:$A$128</definedName>
    <definedName name="TK">'[1]CÂN ĐỐI SỐ PHÁT SINH'!$A$6:$A$128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3" l="1"/>
  <c r="H104" i="1"/>
  <c r="I104" i="1"/>
  <c r="F104" i="1" s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G104" i="1"/>
  <c r="AE103" i="1"/>
  <c r="AG103" i="1"/>
  <c r="Y103" i="1"/>
  <c r="G49" i="3" l="1"/>
  <c r="H100" i="1" l="1"/>
  <c r="F100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G100" i="1"/>
  <c r="AG98" i="1"/>
  <c r="F98" i="1" s="1"/>
  <c r="F99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AE98" i="1"/>
  <c r="G47" i="3" l="1"/>
  <c r="G46" i="3"/>
  <c r="H97" i="1"/>
  <c r="I97" i="1"/>
  <c r="J97" i="1"/>
  <c r="K97" i="1"/>
  <c r="F97" i="1" s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G97" i="1"/>
  <c r="AE96" i="1"/>
  <c r="AG96" i="1"/>
  <c r="H95" i="1" l="1"/>
  <c r="I95" i="1"/>
  <c r="F95" i="1" s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G95" i="1"/>
  <c r="AG93" i="1" l="1"/>
  <c r="AE93" i="1"/>
  <c r="G44" i="3" l="1"/>
  <c r="C44" i="3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G92" i="1"/>
  <c r="F92" i="1"/>
  <c r="X89" i="1" l="1"/>
  <c r="AG88" i="1" l="1"/>
  <c r="AE88" i="1"/>
  <c r="Y88" i="1"/>
  <c r="F76" i="1" l="1"/>
  <c r="H90" i="1" l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G90" i="1"/>
  <c r="F90" i="1" l="1"/>
  <c r="G43" i="3" s="1"/>
  <c r="G42" i="3"/>
  <c r="H86" i="1" l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F86" i="1"/>
  <c r="AH86" i="1"/>
  <c r="AI86" i="1"/>
  <c r="AJ86" i="1"/>
  <c r="AK86" i="1"/>
  <c r="AL86" i="1"/>
  <c r="AM86" i="1"/>
  <c r="AN86" i="1"/>
  <c r="G86" i="1"/>
  <c r="AG85" i="1"/>
  <c r="AG86" i="1" s="1"/>
  <c r="AE85" i="1"/>
  <c r="AE86" i="1" s="1"/>
  <c r="F86" i="1" l="1"/>
  <c r="AH83" i="1"/>
  <c r="AG83" i="1"/>
  <c r="AE83" i="1"/>
  <c r="H84" i="1" l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G84" i="1"/>
  <c r="F84" i="1" l="1"/>
  <c r="G41" i="3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F80" i="1"/>
  <c r="AH80" i="1"/>
  <c r="AI80" i="1"/>
  <c r="AJ80" i="1"/>
  <c r="AK80" i="1"/>
  <c r="AL80" i="1"/>
  <c r="AM80" i="1"/>
  <c r="AN80" i="1"/>
  <c r="G80" i="1"/>
  <c r="AG79" i="1"/>
  <c r="AG80" i="1" s="1"/>
  <c r="AE79" i="1"/>
  <c r="AE80" i="1" s="1"/>
  <c r="F80" i="1" l="1"/>
  <c r="G39" i="3" s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F78" i="1"/>
  <c r="AH78" i="1"/>
  <c r="AI78" i="1"/>
  <c r="AJ78" i="1"/>
  <c r="AK78" i="1"/>
  <c r="AL78" i="1"/>
  <c r="AM78" i="1"/>
  <c r="AN78" i="1"/>
  <c r="G78" i="1"/>
  <c r="AG76" i="1"/>
  <c r="AG78" i="1" s="1"/>
  <c r="AE76" i="1"/>
  <c r="AE78" i="1" s="1"/>
  <c r="F78" i="1" l="1"/>
  <c r="G38" i="3" s="1"/>
  <c r="F73" i="1"/>
  <c r="AL74" i="1" l="1"/>
  <c r="H75" i="1" l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G75" i="1"/>
  <c r="F75" i="1" l="1"/>
  <c r="G37" i="3" s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G71" i="1"/>
  <c r="F71" i="1" l="1"/>
  <c r="G35" i="3" s="1"/>
  <c r="AE63" i="1"/>
  <c r="F63" i="1" s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G64" i="1"/>
  <c r="G33" i="3" l="1"/>
  <c r="F64" i="1" l="1"/>
  <c r="G31" i="3" s="1"/>
  <c r="H59" i="1" l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I59" i="1"/>
  <c r="AJ59" i="1"/>
  <c r="AK59" i="1"/>
  <c r="AL59" i="1"/>
  <c r="AM59" i="1"/>
  <c r="AN59" i="1"/>
  <c r="G59" i="1"/>
  <c r="AH58" i="1"/>
  <c r="AH59" i="1" s="1"/>
  <c r="F59" i="1" l="1"/>
  <c r="G30" i="3" s="1"/>
  <c r="H56" i="1"/>
  <c r="AG52" i="1"/>
  <c r="I56" i="1" l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G56" i="1"/>
  <c r="F56" i="1" l="1"/>
  <c r="G29" i="3" s="1"/>
  <c r="C26" i="3" l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F51" i="1"/>
  <c r="AG51" i="1"/>
  <c r="AH51" i="1"/>
  <c r="AI51" i="1"/>
  <c r="AJ51" i="1"/>
  <c r="AK51" i="1"/>
  <c r="AL51" i="1"/>
  <c r="AM51" i="1"/>
  <c r="AN51" i="1"/>
  <c r="G51" i="1"/>
  <c r="F52" i="1"/>
  <c r="F53" i="1"/>
  <c r="F54" i="1"/>
  <c r="F55" i="1"/>
  <c r="F57" i="1"/>
  <c r="F58" i="1"/>
  <c r="F60" i="1"/>
  <c r="F61" i="1"/>
  <c r="F62" i="1"/>
  <c r="F65" i="1"/>
  <c r="F66" i="1"/>
  <c r="F67" i="1"/>
  <c r="F68" i="1"/>
  <c r="F69" i="1"/>
  <c r="F70" i="1"/>
  <c r="F72" i="1"/>
  <c r="F74" i="1"/>
  <c r="F77" i="1"/>
  <c r="F79" i="1"/>
  <c r="F81" i="1"/>
  <c r="F82" i="1"/>
  <c r="F83" i="1"/>
  <c r="F85" i="1"/>
  <c r="F87" i="1"/>
  <c r="F88" i="1"/>
  <c r="F89" i="1"/>
  <c r="F91" i="1"/>
  <c r="F93" i="1"/>
  <c r="F94" i="1"/>
  <c r="F96" i="1"/>
  <c r="AE50" i="1"/>
  <c r="AE51" i="1" s="1"/>
  <c r="F51" i="1" l="1"/>
  <c r="G26" i="3" s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F49" i="1" l="1"/>
  <c r="G25" i="3" s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G46" i="1"/>
  <c r="F46" i="1" l="1"/>
  <c r="F44" i="1"/>
  <c r="F45" i="1"/>
  <c r="F47" i="1"/>
  <c r="F48" i="1"/>
  <c r="F50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G42" i="1"/>
  <c r="F40" i="1"/>
  <c r="F41" i="1"/>
  <c r="F42" i="1" l="1"/>
  <c r="AL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M38" i="1"/>
  <c r="AN38" i="1"/>
  <c r="G38" i="1"/>
  <c r="F37" i="1"/>
  <c r="F38" i="1" l="1"/>
  <c r="G20" i="3" s="1"/>
  <c r="F25" i="1"/>
  <c r="F26" i="1"/>
  <c r="F27" i="1"/>
  <c r="F28" i="1"/>
  <c r="F29" i="1"/>
  <c r="F30" i="1"/>
  <c r="F31" i="1"/>
  <c r="F32" i="1"/>
  <c r="F33" i="1"/>
  <c r="F34" i="1"/>
  <c r="C13" i="3" l="1"/>
  <c r="C14" i="3"/>
  <c r="F19" i="1"/>
  <c r="F21" i="1"/>
  <c r="F22" i="1"/>
  <c r="F24" i="1"/>
  <c r="F36" i="1"/>
  <c r="F39" i="1"/>
  <c r="F43" i="1"/>
  <c r="G23" i="3" s="1"/>
  <c r="F17" i="1" l="1"/>
  <c r="G16" i="1"/>
  <c r="H16" i="1"/>
  <c r="I16" i="1"/>
  <c r="J16" i="1"/>
  <c r="K16" i="1"/>
  <c r="L16" i="1"/>
  <c r="M16" i="1"/>
  <c r="N16" i="1"/>
  <c r="F11" i="1" l="1"/>
  <c r="F9" i="1"/>
  <c r="F7" i="1"/>
  <c r="F14" i="1"/>
  <c r="F15" i="1"/>
  <c r="F13" i="1"/>
  <c r="H5" i="3" l="1"/>
  <c r="H6" i="3" s="1"/>
  <c r="H7" i="3" s="1"/>
  <c r="H8" i="3" s="1"/>
  <c r="H9" i="3" s="1"/>
  <c r="H10" i="3" s="1"/>
  <c r="H11" i="3" s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F35" i="1" l="1"/>
  <c r="G18" i="3" s="1"/>
  <c r="G22" i="3"/>
  <c r="F23" i="1"/>
  <c r="G16" i="3" s="1"/>
  <c r="F20" i="1"/>
  <c r="G14" i="3" s="1"/>
  <c r="F18" i="1"/>
  <c r="G13" i="3" s="1"/>
  <c r="F16" i="1"/>
  <c r="G12" i="3" s="1"/>
  <c r="H12" i="3" s="1"/>
  <c r="F12" i="1"/>
  <c r="F8" i="1"/>
  <c r="X10" i="1"/>
  <c r="F10" i="1" s="1"/>
  <c r="H13" i="3" l="1"/>
  <c r="H14" i="3" s="1"/>
  <c r="H15" i="3" s="1"/>
  <c r="H16" i="3" s="1"/>
  <c r="H17" i="3" l="1"/>
  <c r="H18" i="3" s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7" i="4"/>
  <c r="C6" i="4"/>
  <c r="H19" i="3" l="1"/>
  <c r="H20" i="3" s="1"/>
  <c r="H21" i="3" s="1"/>
  <c r="H22" i="3" s="1"/>
  <c r="H23" i="3" s="1"/>
  <c r="H24" i="3" s="1"/>
  <c r="H25" i="3" s="1"/>
  <c r="H26" i="3" s="1"/>
  <c r="F51" i="3"/>
  <c r="H27" i="3" l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G51" i="3"/>
  <c r="H52" i="3" s="1"/>
  <c r="H40" i="3" l="1"/>
  <c r="H41" i="3" s="1"/>
  <c r="H42" i="3" s="1"/>
  <c r="H43" i="3" s="1"/>
  <c r="H44" i="3" s="1"/>
  <c r="H45" i="3" s="1"/>
  <c r="H46" i="3" s="1"/>
  <c r="H47" i="3" s="1"/>
  <c r="H48" i="3" l="1"/>
  <c r="H49" i="3" s="1"/>
  <c r="H50" i="3" s="1"/>
</calcChain>
</file>

<file path=xl/sharedStrings.xml><?xml version="1.0" encoding="utf-8"?>
<sst xmlns="http://schemas.openxmlformats.org/spreadsheetml/2006/main" count="430" uniqueCount="263">
  <si>
    <t xml:space="preserve">Ngày tháng </t>
  </si>
  <si>
    <t xml:space="preserve">Tuần chi tiêu </t>
  </si>
  <si>
    <t>Tổng số tiền</t>
  </si>
  <si>
    <t>Sữa tươi</t>
  </si>
  <si>
    <t>Sữa chua</t>
  </si>
  <si>
    <t>Sữa bột</t>
  </si>
  <si>
    <t>Lãi trả góp NH</t>
  </si>
  <si>
    <t>Chi tiêu cố định</t>
  </si>
  <si>
    <t>Tiền điện sáng</t>
  </si>
  <si>
    <t>Tiền điện thoại</t>
  </si>
  <si>
    <t>Tiền thắp hương</t>
  </si>
  <si>
    <t>Nước uống</t>
  </si>
  <si>
    <t>Xe đưa đón mầm non</t>
  </si>
  <si>
    <t>Xe đưa đón tiếng anh</t>
  </si>
  <si>
    <t>Sinh nhật mầm non</t>
  </si>
  <si>
    <t>GVS</t>
  </si>
  <si>
    <t xml:space="preserve"> Dư đầu kỳ</t>
  </si>
  <si>
    <t>Sinh nhật tiếng anh</t>
  </si>
  <si>
    <t>Văn phòng phẩm</t>
  </si>
  <si>
    <t>Giấy in thường</t>
  </si>
  <si>
    <t>Giấy in bóng</t>
  </si>
  <si>
    <t>Giấy bìa</t>
  </si>
  <si>
    <t>Đổ mực máy in thường</t>
  </si>
  <si>
    <t>Đổ mực máy in màu</t>
  </si>
  <si>
    <t>Khác</t>
  </si>
  <si>
    <t>Hoa quả</t>
  </si>
  <si>
    <t>Thịt</t>
  </si>
  <si>
    <t>Thực phẩm</t>
  </si>
  <si>
    <t>Lạc +Vừng, đậu xanh</t>
  </si>
  <si>
    <t>Gạo, miến phở..</t>
  </si>
  <si>
    <t>hải sản</t>
  </si>
  <si>
    <t>Rau của quả</t>
  </si>
  <si>
    <t>Tổ chức chương trình, sự kiện</t>
  </si>
  <si>
    <t>Trung tâm</t>
  </si>
  <si>
    <t>LK chéo</t>
  </si>
  <si>
    <t>LK trường</t>
  </si>
  <si>
    <t>Tiền nước sinh hoạt</t>
  </si>
  <si>
    <t>Nước rửa bát, Nước lau nhà..</t>
  </si>
  <si>
    <t xml:space="preserve">     SỔ QUỸ TIỀN MẶT : </t>
  </si>
  <si>
    <t>TK sử dụng: 111</t>
  </si>
  <si>
    <t>DIỄN GIẢI：</t>
  </si>
  <si>
    <t xml:space="preserve">TK ĐỐI ỨNG </t>
  </si>
  <si>
    <t xml:space="preserve">Chi </t>
  </si>
  <si>
    <t xml:space="preserve">                    TOTAL</t>
  </si>
  <si>
    <t xml:space="preserve">          Số dư cuối kỳ  </t>
  </si>
  <si>
    <t xml:space="preserve"> </t>
  </si>
  <si>
    <t xml:space="preserve">Lương </t>
  </si>
  <si>
    <t>THU</t>
  </si>
  <si>
    <t>CHI</t>
  </si>
  <si>
    <t>TỒN</t>
  </si>
  <si>
    <t>GHI CHÚ</t>
  </si>
  <si>
    <t>Số phiếu</t>
  </si>
  <si>
    <t>Thu</t>
  </si>
  <si>
    <t>Ngày tháng</t>
  </si>
  <si>
    <t>Người lập</t>
  </si>
  <si>
    <t>Thủ quỹ</t>
  </si>
  <si>
    <t>Người duyệt</t>
  </si>
  <si>
    <t>Diễn giải</t>
  </si>
  <si>
    <t>Tên chi nhánh</t>
  </si>
  <si>
    <t>Tp.Thanh Hóa</t>
  </si>
  <si>
    <t xml:space="preserve">Tam Điệp </t>
  </si>
  <si>
    <t xml:space="preserve">Bỉm Sơn </t>
  </si>
  <si>
    <t>Kim Sơn</t>
  </si>
  <si>
    <t>Nga Sơn</t>
  </si>
  <si>
    <t>Tĩnh Gia</t>
  </si>
  <si>
    <t>Nông Cống</t>
  </si>
  <si>
    <t>Quảng Bình</t>
  </si>
  <si>
    <t>Hà Tĩnh</t>
  </si>
  <si>
    <t>Vinh</t>
  </si>
  <si>
    <t>Như Thanh</t>
  </si>
  <si>
    <t>Bút Sơn</t>
  </si>
  <si>
    <t>Cầu Quan</t>
  </si>
  <si>
    <t>Số học sinh mầm non thực tế</t>
  </si>
  <si>
    <t>Note:</t>
  </si>
  <si>
    <t>Chi nhánh cộng tổng chi tiêu theo ngày, tuần, tháng</t>
  </si>
  <si>
    <t>Tổng ngày</t>
  </si>
  <si>
    <t>Số PC</t>
  </si>
  <si>
    <t xml:space="preserve">Tổng ngày </t>
  </si>
  <si>
    <t>Tổng  ngày</t>
  </si>
  <si>
    <t>Cao Thu Trang</t>
  </si>
  <si>
    <t xml:space="preserve"> Số dư đầu kỳ 1.12.2020：</t>
  </si>
  <si>
    <t>PC002917</t>
  </si>
  <si>
    <t>Tuần 1</t>
  </si>
  <si>
    <t>Mua dây cắm máy tính</t>
  </si>
  <si>
    <t>Tổng chi tiêu ngày 01/12/2020</t>
  </si>
  <si>
    <t>THEO DÕI CHI TIÊU TỪNG KHOẢN MỤC THÁNG 12</t>
  </si>
  <si>
    <t>Nhập từ doanh thu ngày 2/12/2020</t>
  </si>
  <si>
    <t>PC002918</t>
  </si>
  <si>
    <t>Phí chuyển tiền doanh thu ngày 01/12/2020</t>
  </si>
  <si>
    <t>Tổng chi tiêu ngày 02/12/2020</t>
  </si>
  <si>
    <t xml:space="preserve">Nhập quỹ từ GĐCN </t>
  </si>
  <si>
    <t>PC002919</t>
  </si>
  <si>
    <t>Photo sách Mindmap tặng PH hội thảo ngày 22/11/2020.</t>
  </si>
  <si>
    <t>Tổng chi tiêu ngày 03/12/2020</t>
  </si>
  <si>
    <t xml:space="preserve">Nhập quỹ từ Sếp Tuấn Anh </t>
  </si>
  <si>
    <t>PC002920</t>
  </si>
  <si>
    <t>PC002921</t>
  </si>
  <si>
    <t>PC002922</t>
  </si>
  <si>
    <t>Mua GVS + nước lau nhà</t>
  </si>
  <si>
    <t>Mua giấy in thường(A4+ A5)</t>
  </si>
  <si>
    <t>Mua đồ trang trí Noel</t>
  </si>
  <si>
    <t>Tổng chi tiêu ngày 4/12/2020</t>
  </si>
  <si>
    <t>PC002923</t>
  </si>
  <si>
    <t>Mua đồ ăn cho học sinh tối ngày 4/12/2020</t>
  </si>
  <si>
    <t>Tổng chi tiêu ngày 5/12/2020</t>
  </si>
  <si>
    <t>PC 002924</t>
  </si>
  <si>
    <t>Mua dây chun buộc bảng chạy Roadshow</t>
  </si>
  <si>
    <t>Tổng chi tiêu ngày 6/12/2021</t>
  </si>
  <si>
    <t>Nhập quỹ từ Doanh thu</t>
  </si>
  <si>
    <t>PC002925</t>
  </si>
  <si>
    <t>PC002926</t>
  </si>
  <si>
    <t>Tuần 2</t>
  </si>
  <si>
    <t>Mua mực in màu Epson</t>
  </si>
  <si>
    <t>Tổng chi tiêu ngày 7/12/2020</t>
  </si>
  <si>
    <t>Mua cờ chạy roadshow( trả tiền anh Ngọc Anh)</t>
  </si>
  <si>
    <t>Tổng chi tiêu ngày 9/12/2020</t>
  </si>
  <si>
    <t>PC002927</t>
  </si>
  <si>
    <t>Mua giấy in bóng + kẹp file</t>
  </si>
  <si>
    <t>PC002928</t>
  </si>
  <si>
    <t>PC002929</t>
  </si>
  <si>
    <t>PC002930</t>
  </si>
  <si>
    <t>PC002931</t>
  </si>
  <si>
    <t>PC002932</t>
  </si>
  <si>
    <t>PC002933</t>
  </si>
  <si>
    <t>PC002934</t>
  </si>
  <si>
    <t>PC002935</t>
  </si>
  <si>
    <t>PC002936</t>
  </si>
  <si>
    <t>PC002937</t>
  </si>
  <si>
    <t xml:space="preserve">Liên kết trường Mầm non Thị Trấn </t>
  </si>
  <si>
    <t xml:space="preserve">Liên kết trường Tiểu học Thị Trấn </t>
  </si>
  <si>
    <t>Liên kết trường Tiểu học Quảng Tân</t>
  </si>
  <si>
    <t>Liên kết trường THCS Nguyễn Du</t>
  </si>
  <si>
    <t>Liên kết trường THPT Quảng Xương I</t>
  </si>
  <si>
    <t xml:space="preserve">Liên kết Chính quyền Công an Thị Trấn </t>
  </si>
  <si>
    <t xml:space="preserve">Liên kết Chính quyền UBND Thị Trấn </t>
  </si>
  <si>
    <t xml:space="preserve">Liên kết Ban Văn Hóa Thị Trấn </t>
  </si>
  <si>
    <t xml:space="preserve">Thanh toán tiền công treo phướn </t>
  </si>
  <si>
    <t>Nhập quỹ chi tiêu từ sếp Tuấn Anh+ Anh Ngọc Anh</t>
  </si>
  <si>
    <t>Mời Phòng giáo dục dự sự kiện Khai Trương</t>
  </si>
  <si>
    <t>chi tiêu tháng 11</t>
  </si>
  <si>
    <t>PC002938</t>
  </si>
  <si>
    <t>Thanh toán tiền nước tháng 11/2020</t>
  </si>
  <si>
    <t>Mua hoa Khai trương</t>
  </si>
  <si>
    <t>PC002939</t>
  </si>
  <si>
    <t>Tổng chi tiêu ngày 10/20/2020</t>
  </si>
  <si>
    <t>Chi trả tiền cho GĐCN</t>
  </si>
  <si>
    <t>Ngày 31  tháng 12  năm 2020</t>
  </si>
  <si>
    <t>PC002940</t>
  </si>
  <si>
    <t>Phí chuyển tiền doanh thu ngày 10/12/2020</t>
  </si>
  <si>
    <t>PC002941</t>
  </si>
  <si>
    <t>Mua giấy decal dán thùng bốc thăm Khai trương</t>
  </si>
  <si>
    <t>Tổng chi tiêu ngày 11/12/2020</t>
  </si>
  <si>
    <t>PC002942</t>
  </si>
  <si>
    <t xml:space="preserve">Mua bánh khẹo Khai trương </t>
  </si>
  <si>
    <t>PC002943</t>
  </si>
  <si>
    <t xml:space="preserve">Tuần 2 </t>
  </si>
  <si>
    <t>PC002944</t>
  </si>
  <si>
    <t>Mua đồ gia dụng</t>
  </si>
  <si>
    <t>Tổng chi tiêu ngày 12/12/2020</t>
  </si>
  <si>
    <t>PC002945</t>
  </si>
  <si>
    <t>Thanh toán dọn vệ sinh</t>
  </si>
  <si>
    <t>PC002946</t>
  </si>
  <si>
    <t>Sếp Tuấn Anh tạm ứng</t>
  </si>
  <si>
    <t>Tổng chi tiêu ngày 13/12/2020</t>
  </si>
  <si>
    <t>PC002947</t>
  </si>
  <si>
    <t>Mua xịt phòng dùng khai trương</t>
  </si>
  <si>
    <t>Mua nước uống  khai trương</t>
  </si>
  <si>
    <t>PC002948</t>
  </si>
  <si>
    <t>Tuần 3</t>
  </si>
  <si>
    <t>Mua thực phậm cho MN</t>
  </si>
  <si>
    <t>Tổng chi tiêu ngày 14/12/2020</t>
  </si>
  <si>
    <t>Nhập quỹ chi tiêu từ sếp Tuấn Anh</t>
  </si>
  <si>
    <t>Vietcombank</t>
  </si>
  <si>
    <t>Nhập quỹ từ doanh thu</t>
  </si>
  <si>
    <t>PC002949</t>
  </si>
  <si>
    <t>Mua đồ, thực phẩm MN</t>
  </si>
  <si>
    <t>PC002950</t>
  </si>
  <si>
    <t>Thanh toán tiền điện thoại Vina</t>
  </si>
  <si>
    <t>PC002951</t>
  </si>
  <si>
    <t>Thanh toán lương tháng 11/2020</t>
  </si>
  <si>
    <t>PC002952</t>
  </si>
  <si>
    <t>Mua đồ dùng cho MN</t>
  </si>
  <si>
    <t>Tổng chi tiêu ngày 15/12/2020, Nhập quỹ từ Trang</t>
  </si>
  <si>
    <t>PC002953</t>
  </si>
  <si>
    <t>Thanh toán tiển điện thoại Viettel</t>
  </si>
  <si>
    <t>PC002954</t>
  </si>
  <si>
    <t>Tổng chi tiêu ngày 16/12/2020, Nhập quỹ từ Trang</t>
  </si>
  <si>
    <t>PC002955</t>
  </si>
  <si>
    <t>Thay mực in thường</t>
  </si>
  <si>
    <t>PC002956</t>
  </si>
  <si>
    <t xml:space="preserve">Thanh toán tiền bốc rác Khai trương </t>
  </si>
  <si>
    <t>PC002957</t>
  </si>
  <si>
    <t xml:space="preserve">Mua nước uống </t>
  </si>
  <si>
    <t>Tổng chi tiêu ngày 17/12/2020</t>
  </si>
  <si>
    <t>Nhập quỹ từ Sếp Tuấn Anh (ngày 12/12/)</t>
  </si>
  <si>
    <t>Chi trả tiền cho Trang</t>
  </si>
  <si>
    <t>Chi tiền phong bì mời Đại biểu ngày 12/12 Khai trương CN</t>
  </si>
  <si>
    <t>PC002958</t>
  </si>
  <si>
    <t>Mua thực phẩm cho MN</t>
  </si>
  <si>
    <t>PC002959</t>
  </si>
  <si>
    <t>Thanh toán tiền phát thanh ngày Khai trương</t>
  </si>
  <si>
    <t>PC002960</t>
  </si>
  <si>
    <t>Thanh toán tiền dọn về sinh ngày 13/12/2020</t>
  </si>
  <si>
    <t>PC002961</t>
  </si>
  <si>
    <t>Mua máy xay + bộ chổi lau nhà</t>
  </si>
  <si>
    <t>PC002962</t>
  </si>
  <si>
    <t>PC002963</t>
  </si>
  <si>
    <t>Thanh toán tiền Gas nấu cho MN</t>
  </si>
  <si>
    <t>Mua đồ gia dụng cho MN</t>
  </si>
  <si>
    <t>PC002964</t>
  </si>
  <si>
    <t>Tổng chi tiêu ngày 18/12/2020</t>
  </si>
  <si>
    <t>PC002965</t>
  </si>
  <si>
    <t>Tuần 4</t>
  </si>
  <si>
    <t>Thanh toán tiền lương t11/2020 của thầy Jey</t>
  </si>
  <si>
    <t>Mua bánh kẹo Noel</t>
  </si>
  <si>
    <t>PC002967</t>
  </si>
  <si>
    <t>Mua quần áo + túi dụng quà Noel</t>
  </si>
  <si>
    <t>thanh toán lương cho thầy Jey</t>
  </si>
  <si>
    <t>Tổng chi tiêu ngày 20/12/2020, nhập quỹ từ Sếp Tuấn Anh</t>
  </si>
  <si>
    <t>Tổng chi tiêu ngày 21/12/2020</t>
  </si>
  <si>
    <t>PC002968</t>
  </si>
  <si>
    <t>PC002969</t>
  </si>
  <si>
    <t>PC002970</t>
  </si>
  <si>
    <t>Phí chuyển doanh thu ngày 20/12/2020</t>
  </si>
  <si>
    <t>PC002971</t>
  </si>
  <si>
    <t>Tổng chi tiêu ngày 22/12/2020</t>
  </si>
  <si>
    <t>PC002972</t>
  </si>
  <si>
    <t>Thanh toán tiền điện</t>
  </si>
  <si>
    <t>Tổng chi tiêu ngày 23/12/2020</t>
  </si>
  <si>
    <t>PC002973</t>
  </si>
  <si>
    <t>Phí chuyển doanh thu ngày 22/12/2020</t>
  </si>
  <si>
    <t>PC002974</t>
  </si>
  <si>
    <t>PC 002975</t>
  </si>
  <si>
    <t>Tổng chi tiêu ngày 24/12/2020</t>
  </si>
  <si>
    <t>PC002976</t>
  </si>
  <si>
    <t>Thanh toán tiền background Noel</t>
  </si>
  <si>
    <t>25/12 2020</t>
  </si>
  <si>
    <t>Tổng chi tiêu ngày 25/12/2020</t>
  </si>
  <si>
    <t>PC002977</t>
  </si>
  <si>
    <t>PC002978</t>
  </si>
  <si>
    <t xml:space="preserve">Mua văn phòng phẩm </t>
  </si>
  <si>
    <t>PC002979</t>
  </si>
  <si>
    <t>Mua giấy vệ sinh</t>
  </si>
  <si>
    <t>Tổng chi tiêu ngày 26/12/2020</t>
  </si>
  <si>
    <t>dự trù chi tiêu</t>
  </si>
  <si>
    <t>PC002980</t>
  </si>
  <si>
    <t>Tuần 5</t>
  </si>
  <si>
    <t>PC002981</t>
  </si>
  <si>
    <t>Phí chuyển tiền về tổng</t>
  </si>
  <si>
    <t>PC002982</t>
  </si>
  <si>
    <t>Tổng chi tiêu ngày 28/12/2020</t>
  </si>
  <si>
    <t>Tổng chi tiêu ngày 29/12/2020</t>
  </si>
  <si>
    <t>Nhập quỹ từ doanh thu thanh toán lương cho GVTA</t>
  </si>
  <si>
    <t>PC002983</t>
  </si>
  <si>
    <t>PC002984</t>
  </si>
  <si>
    <t>Phí chuyển tiền NH</t>
  </si>
  <si>
    <t>Tổng chi tiều ngày 30/12/2020</t>
  </si>
  <si>
    <t>PC002985</t>
  </si>
  <si>
    <t>Mua nước uống</t>
  </si>
  <si>
    <t>PC002986</t>
  </si>
  <si>
    <t>Bộ chia TP Link 8 cổng</t>
  </si>
  <si>
    <t>PC002987</t>
  </si>
  <si>
    <t>Tổng chi tiêu ngày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</si>
</sst>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* #,##0_);_(* \(#,##0\);_(* &quot;-&quot;??_);_(@_)"/>
    <numFmt numFmtId="166" formatCode="mm/dd/yy"/>
    <numFmt numFmtId="167" formatCode="_-* #,##0_-;\-* #,##0_-;_-* &quot;-&quot;??_-;_-@_-"/>
    <numFmt numFmtId="168" formatCode="&quot;TP.HCM,ngày  &quot;dd&quot; Tháng &quot;mm&quot; Năm &quot;yyyy"/>
    <numFmt numFmtId="169" formatCode="mm/dd/yy;@"/>
    <numFmt numFmtId="170" formatCode="[$-1010000]d/m/yyyy;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1"/>
      <color indexed="8"/>
      <name val="Arial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color indexed="12"/>
      <name val="Calibri Light"/>
      <family val="1"/>
      <scheme val="major"/>
    </font>
    <font>
      <b/>
      <sz val="12"/>
      <color indexed="12"/>
      <name val="Calibri Light"/>
      <family val="1"/>
      <scheme val="major"/>
    </font>
    <font>
      <b/>
      <sz val="13"/>
      <name val="Calibri Light"/>
      <family val="1"/>
      <scheme val="major"/>
    </font>
    <font>
      <sz val="13"/>
      <color theme="1"/>
      <name val="Calibri"/>
      <family val="2"/>
      <scheme val="minor"/>
    </font>
    <font>
      <b/>
      <sz val="20"/>
      <name val="Calibri Light"/>
      <family val="1"/>
      <scheme val="maj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2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9"/>
      <name val="Times New Roman"/>
      <family val="1"/>
    </font>
    <font>
      <b/>
      <sz val="12"/>
      <color indexed="12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sz val="9"/>
      <color indexed="12"/>
      <name val="Times New Roman"/>
      <family val="1"/>
    </font>
    <font>
      <i/>
      <sz val="9"/>
      <name val="Times New Roman"/>
      <family val="1"/>
    </font>
    <font>
      <b/>
      <sz val="12"/>
      <color rgb="FFFF0000"/>
      <name val="Calibri Light"/>
      <family val="1"/>
      <scheme val="major"/>
    </font>
    <font>
      <b/>
      <sz val="12"/>
      <color indexed="12"/>
      <name val="Calibri Light"/>
      <family val="2"/>
      <scheme val="major"/>
    </font>
    <font>
      <b/>
      <sz val="12"/>
      <name val="Calibri Light"/>
      <family val="2"/>
      <scheme val="major"/>
    </font>
    <font>
      <sz val="9"/>
      <color rgb="FFFF0000"/>
      <name val="Times New Roman"/>
      <family val="1"/>
    </font>
    <font>
      <sz val="11"/>
      <color theme="4"/>
      <name val="Calibri"/>
      <family val="2"/>
      <scheme val="minor"/>
    </font>
    <font>
      <b/>
      <sz val="12"/>
      <color theme="4"/>
      <name val="Calibri Light"/>
      <family val="1"/>
      <scheme val="major"/>
    </font>
    <font>
      <sz val="12"/>
      <color theme="4"/>
      <name val="Calibri Light"/>
      <family val="1"/>
      <scheme val="major"/>
    </font>
    <font>
      <b/>
      <sz val="11"/>
      <color theme="4"/>
      <name val="Calibri"/>
      <family val="2"/>
      <scheme val="minor"/>
    </font>
    <font>
      <sz val="12"/>
      <color theme="1"/>
      <name val="Calibri Light"/>
      <family val="1"/>
      <scheme val="major"/>
    </font>
    <font>
      <sz val="11"/>
      <color rgb="FF0000FF"/>
      <name val="Calibri"/>
      <family val="2"/>
      <scheme val="minor"/>
    </font>
    <font>
      <b/>
      <sz val="12"/>
      <color rgb="FF0000FF"/>
      <name val="Calibri Light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9">
    <xf numFmtId="0" fontId="0" fillId="0" borderId="0" xfId="0"/>
    <xf numFmtId="14" fontId="7" fillId="0" borderId="12" xfId="0" applyNumberFormat="1" applyFont="1" applyBorder="1" applyAlignment="1">
      <alignment vertical="center" wrapText="1"/>
    </xf>
    <xf numFmtId="1" fontId="7" fillId="0" borderId="12" xfId="0" applyNumberFormat="1" applyFont="1" applyBorder="1" applyAlignment="1">
      <alignment horizontal="left" vertical="center" wrapText="1"/>
    </xf>
    <xf numFmtId="165" fontId="7" fillId="0" borderId="12" xfId="1" applyNumberFormat="1" applyFont="1" applyBorder="1" applyAlignment="1">
      <alignment horizontal="right"/>
    </xf>
    <xf numFmtId="165" fontId="5" fillId="0" borderId="12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0" fontId="10" fillId="0" borderId="0" xfId="0" applyFont="1"/>
    <xf numFmtId="14" fontId="7" fillId="0" borderId="12" xfId="0" applyNumberFormat="1" applyFont="1" applyFill="1" applyBorder="1" applyAlignment="1">
      <alignment vertical="center" wrapText="1"/>
    </xf>
    <xf numFmtId="1" fontId="7" fillId="0" borderId="12" xfId="0" applyNumberFormat="1" applyFont="1" applyFill="1" applyBorder="1" applyAlignment="1">
      <alignment horizontal="left" vertical="center" wrapText="1"/>
    </xf>
    <xf numFmtId="0" fontId="0" fillId="0" borderId="0" xfId="0" applyFill="1"/>
    <xf numFmtId="1" fontId="8" fillId="0" borderId="12" xfId="0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right"/>
    </xf>
    <xf numFmtId="14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vertical="center" wrapText="1"/>
    </xf>
    <xf numFmtId="165" fontId="6" fillId="4" borderId="12" xfId="1" applyNumberFormat="1" applyFont="1" applyFill="1" applyBorder="1" applyAlignment="1">
      <alignment horizontal="right"/>
    </xf>
    <xf numFmtId="165" fontId="8" fillId="4" borderId="12" xfId="1" applyNumberFormat="1" applyFont="1" applyFill="1" applyBorder="1" applyAlignment="1">
      <alignment horizontal="right"/>
    </xf>
    <xf numFmtId="0" fontId="2" fillId="4" borderId="0" xfId="0" applyFont="1" applyFill="1"/>
    <xf numFmtId="0" fontId="12" fillId="0" borderId="0" xfId="0" applyFont="1" applyAlignment="1">
      <alignment vertical="center"/>
    </xf>
    <xf numFmtId="1" fontId="14" fillId="0" borderId="12" xfId="0" applyNumberFormat="1" applyFont="1" applyBorder="1" applyAlignment="1">
      <alignment horizontal="left" vertical="center" wrapText="1"/>
    </xf>
    <xf numFmtId="1" fontId="14" fillId="0" borderId="13" xfId="0" applyNumberFormat="1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horizontal="left" vertical="center" wrapText="1"/>
    </xf>
    <xf numFmtId="14" fontId="14" fillId="0" borderId="12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165" fontId="14" fillId="0" borderId="0" xfId="1" applyNumberFormat="1" applyFont="1"/>
    <xf numFmtId="165" fontId="16" fillId="0" borderId="0" xfId="1" applyNumberFormat="1" applyFont="1"/>
    <xf numFmtId="0" fontId="17" fillId="0" borderId="0" xfId="0" applyFont="1"/>
    <xf numFmtId="0" fontId="20" fillId="0" borderId="0" xfId="0" applyFont="1"/>
    <xf numFmtId="1" fontId="17" fillId="0" borderId="0" xfId="0" applyNumberFormat="1" applyFont="1"/>
    <xf numFmtId="0" fontId="24" fillId="2" borderId="17" xfId="0" applyFont="1" applyFill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3" fillId="0" borderId="0" xfId="0" applyFont="1"/>
    <xf numFmtId="165" fontId="3" fillId="0" borderId="0" xfId="1" applyNumberFormat="1" applyFont="1"/>
    <xf numFmtId="0" fontId="2" fillId="0" borderId="0" xfId="0" applyFont="1"/>
    <xf numFmtId="1" fontId="8" fillId="4" borderId="12" xfId="0" applyNumberFormat="1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vertical="center" wrapText="1"/>
    </xf>
    <xf numFmtId="49" fontId="6" fillId="3" borderId="17" xfId="0" applyNumberFormat="1" applyFont="1" applyFill="1" applyBorder="1" applyAlignment="1">
      <alignment horizontal="center"/>
    </xf>
    <xf numFmtId="14" fontId="6" fillId="3" borderId="17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top"/>
    </xf>
    <xf numFmtId="165" fontId="6" fillId="3" borderId="17" xfId="1" applyNumberFormat="1" applyFont="1" applyFill="1" applyBorder="1" applyAlignment="1">
      <alignment horizontal="right"/>
    </xf>
    <xf numFmtId="165" fontId="8" fillId="0" borderId="17" xfId="1" applyNumberFormat="1" applyFont="1" applyBorder="1" applyAlignment="1">
      <alignment horizontal="right"/>
    </xf>
    <xf numFmtId="0" fontId="2" fillId="0" borderId="17" xfId="0" applyFont="1" applyBorder="1"/>
    <xf numFmtId="14" fontId="7" fillId="0" borderId="11" xfId="0" applyNumberFormat="1" applyFont="1" applyBorder="1" applyAlignment="1">
      <alignment vertical="center" wrapText="1"/>
    </xf>
    <xf numFmtId="1" fontId="7" fillId="0" borderId="11" xfId="0" applyNumberFormat="1" applyFont="1" applyBorder="1" applyAlignment="1">
      <alignment horizontal="left" vertical="center" wrapText="1"/>
    </xf>
    <xf numFmtId="165" fontId="7" fillId="0" borderId="11" xfId="1" applyNumberFormat="1" applyFont="1" applyBorder="1" applyAlignment="1">
      <alignment horizontal="right"/>
    </xf>
    <xf numFmtId="1" fontId="8" fillId="4" borderId="12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/>
    </xf>
    <xf numFmtId="14" fontId="7" fillId="0" borderId="13" xfId="0" applyNumberFormat="1" applyFont="1" applyFill="1" applyBorder="1" applyAlignment="1">
      <alignment vertical="center" wrapText="1"/>
    </xf>
    <xf numFmtId="14" fontId="7" fillId="0" borderId="13" xfId="0" applyNumberFormat="1" applyFont="1" applyBorder="1" applyAlignment="1">
      <alignment vertical="center" wrapText="1"/>
    </xf>
    <xf numFmtId="14" fontId="7" fillId="0" borderId="10" xfId="0" applyNumberFormat="1" applyFont="1" applyBorder="1" applyAlignment="1">
      <alignment vertical="center" wrapText="1"/>
    </xf>
    <xf numFmtId="1" fontId="7" fillId="0" borderId="10" xfId="0" applyNumberFormat="1" applyFont="1" applyBorder="1" applyAlignment="1">
      <alignment vertical="center" wrapText="1"/>
    </xf>
    <xf numFmtId="0" fontId="24" fillId="2" borderId="17" xfId="0" applyFont="1" applyFill="1" applyBorder="1" applyAlignment="1">
      <alignment horizontal="left" vertical="center" wrapText="1"/>
    </xf>
    <xf numFmtId="1" fontId="26" fillId="0" borderId="12" xfId="0" applyNumberFormat="1" applyFont="1" applyFill="1" applyBorder="1" applyAlignment="1">
      <alignment horizontal="left" vertical="center" wrapText="1"/>
    </xf>
    <xf numFmtId="14" fontId="24" fillId="3" borderId="11" xfId="0" applyNumberFormat="1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14" fontId="24" fillId="2" borderId="17" xfId="0" applyNumberFormat="1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12" xfId="0" applyFont="1" applyFill="1" applyBorder="1" applyAlignment="1">
      <alignment vertical="center" wrapText="1"/>
    </xf>
    <xf numFmtId="165" fontId="30" fillId="4" borderId="24" xfId="1" applyNumberFormat="1" applyFont="1" applyFill="1" applyBorder="1" applyAlignment="1"/>
    <xf numFmtId="165" fontId="30" fillId="4" borderId="12" xfId="1" applyNumberFormat="1" applyFont="1" applyFill="1" applyBorder="1" applyAlignment="1"/>
    <xf numFmtId="170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70" fontId="21" fillId="0" borderId="11" xfId="0" applyNumberFormat="1" applyFont="1" applyBorder="1" applyAlignment="1">
      <alignment vertical="center"/>
    </xf>
    <xf numFmtId="0" fontId="24" fillId="3" borderId="11" xfId="0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>
      <alignment horizontal="center" vertical="center"/>
    </xf>
    <xf numFmtId="3" fontId="24" fillId="3" borderId="11" xfId="0" applyNumberFormat="1" applyFont="1" applyFill="1" applyBorder="1" applyAlignment="1">
      <alignment horizontal="center" vertical="center"/>
    </xf>
    <xf numFmtId="165" fontId="23" fillId="0" borderId="0" xfId="2" applyNumberFormat="1" applyFont="1" applyAlignment="1">
      <alignment vertical="center"/>
    </xf>
    <xf numFmtId="165" fontId="25" fillId="3" borderId="11" xfId="2" applyNumberFormat="1" applyFont="1" applyFill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170" fontId="26" fillId="0" borderId="12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165" fontId="26" fillId="0" borderId="20" xfId="2" applyNumberFormat="1" applyFont="1" applyBorder="1" applyAlignment="1">
      <alignment vertical="center"/>
    </xf>
    <xf numFmtId="167" fontId="21" fillId="0" borderId="12" xfId="2" applyNumberFormat="1" applyFont="1" applyFill="1" applyBorder="1" applyAlignment="1">
      <alignment vertical="center"/>
    </xf>
    <xf numFmtId="1" fontId="26" fillId="0" borderId="20" xfId="0" applyNumberFormat="1" applyFont="1" applyBorder="1" applyAlignment="1">
      <alignment vertical="center"/>
    </xf>
    <xf numFmtId="167" fontId="21" fillId="0" borderId="13" xfId="2" applyNumberFormat="1" applyFont="1" applyFill="1" applyBorder="1" applyAlignment="1">
      <alignment vertical="center"/>
    </xf>
    <xf numFmtId="165" fontId="26" fillId="10" borderId="20" xfId="2" applyNumberFormat="1" applyFont="1" applyFill="1" applyBorder="1" applyAlignment="1">
      <alignment vertical="center"/>
    </xf>
    <xf numFmtId="165" fontId="23" fillId="0" borderId="0" xfId="0" applyNumberFormat="1" applyFont="1" applyAlignment="1">
      <alignment vertical="center"/>
    </xf>
    <xf numFmtId="170" fontId="24" fillId="2" borderId="17" xfId="0" applyNumberFormat="1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1" fontId="24" fillId="2" borderId="17" xfId="0" applyNumberFormat="1" applyFont="1" applyFill="1" applyBorder="1" applyAlignment="1">
      <alignment horizontal="left" vertical="center"/>
    </xf>
    <xf numFmtId="3" fontId="24" fillId="2" borderId="17" xfId="0" applyNumberFormat="1" applyFont="1" applyFill="1" applyBorder="1" applyAlignment="1">
      <alignment vertical="center"/>
    </xf>
    <xf numFmtId="165" fontId="25" fillId="2" borderId="17" xfId="2" applyNumberFormat="1" applyFont="1" applyFill="1" applyBorder="1" applyAlignment="1">
      <alignment vertical="center"/>
    </xf>
    <xf numFmtId="0" fontId="23" fillId="0" borderId="17" xfId="0" applyFont="1" applyBorder="1" applyAlignment="1">
      <alignment vertical="center"/>
    </xf>
    <xf numFmtId="168" fontId="26" fillId="2" borderId="1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165" fontId="21" fillId="0" borderId="0" xfId="2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0" fontId="23" fillId="0" borderId="0" xfId="0" applyNumberFormat="1" applyFont="1" applyAlignment="1">
      <alignment vertical="center"/>
    </xf>
    <xf numFmtId="1" fontId="26" fillId="0" borderId="20" xfId="0" applyNumberFormat="1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vertical="center" wrapText="1"/>
    </xf>
    <xf numFmtId="167" fontId="31" fillId="0" borderId="13" xfId="2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vertical="center" wrapText="1"/>
    </xf>
    <xf numFmtId="170" fontId="26" fillId="10" borderId="12" xfId="0" applyNumberFormat="1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/>
    </xf>
    <xf numFmtId="1" fontId="26" fillId="10" borderId="20" xfId="0" applyNumberFormat="1" applyFont="1" applyFill="1" applyBorder="1" applyAlignment="1">
      <alignment vertical="center"/>
    </xf>
    <xf numFmtId="167" fontId="21" fillId="10" borderId="13" xfId="2" applyNumberFormat="1" applyFont="1" applyFill="1" applyBorder="1" applyAlignment="1">
      <alignment vertical="center"/>
    </xf>
    <xf numFmtId="0" fontId="23" fillId="10" borderId="0" xfId="0" applyFont="1" applyFill="1" applyAlignment="1">
      <alignment vertical="center"/>
    </xf>
    <xf numFmtId="0" fontId="7" fillId="0" borderId="25" xfId="0" applyFont="1" applyFill="1" applyBorder="1" applyAlignment="1">
      <alignment vertical="center" wrapText="1"/>
    </xf>
    <xf numFmtId="164" fontId="23" fillId="0" borderId="0" xfId="1" applyFont="1" applyAlignment="1">
      <alignment vertical="center"/>
    </xf>
    <xf numFmtId="14" fontId="7" fillId="0" borderId="24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165" fontId="7" fillId="0" borderId="13" xfId="1" applyNumberFormat="1" applyFont="1" applyFill="1" applyBorder="1" applyAlignment="1">
      <alignment horizontal="right"/>
    </xf>
    <xf numFmtId="165" fontId="23" fillId="0" borderId="0" xfId="1" applyNumberFormat="1" applyFont="1" applyAlignment="1">
      <alignment vertical="center"/>
    </xf>
    <xf numFmtId="165" fontId="23" fillId="10" borderId="0" xfId="1" applyNumberFormat="1" applyFont="1" applyFill="1" applyAlignment="1">
      <alignment vertical="center"/>
    </xf>
    <xf numFmtId="0" fontId="7" fillId="0" borderId="26" xfId="0" applyFont="1" applyFill="1" applyBorder="1" applyAlignment="1">
      <alignment vertical="center" wrapText="1"/>
    </xf>
    <xf numFmtId="165" fontId="7" fillId="4" borderId="13" xfId="1" applyNumberFormat="1" applyFont="1" applyFill="1" applyBorder="1" applyAlignment="1">
      <alignment horizontal="right"/>
    </xf>
    <xf numFmtId="0" fontId="0" fillId="0" borderId="7" xfId="0" applyBorder="1"/>
    <xf numFmtId="0" fontId="0" fillId="0" borderId="14" xfId="0" applyBorder="1"/>
    <xf numFmtId="165" fontId="2" fillId="0" borderId="0" xfId="1" applyNumberFormat="1" applyFont="1"/>
    <xf numFmtId="165" fontId="0" fillId="0" borderId="7" xfId="1" applyNumberFormat="1" applyFont="1" applyBorder="1"/>
    <xf numFmtId="165" fontId="0" fillId="0" borderId="14" xfId="1" applyNumberFormat="1" applyFont="1" applyBorder="1"/>
    <xf numFmtId="165" fontId="0" fillId="0" borderId="0" xfId="1" applyNumberFormat="1" applyFont="1"/>
    <xf numFmtId="0" fontId="32" fillId="0" borderId="7" xfId="0" applyFont="1" applyBorder="1"/>
    <xf numFmtId="165" fontId="32" fillId="0" borderId="7" xfId="1" applyNumberFormat="1" applyFont="1" applyBorder="1"/>
    <xf numFmtId="0" fontId="32" fillId="0" borderId="0" xfId="0" applyFont="1"/>
    <xf numFmtId="0" fontId="33" fillId="4" borderId="12" xfId="0" applyFont="1" applyFill="1" applyBorder="1" applyAlignment="1">
      <alignment vertical="center" wrapText="1"/>
    </xf>
    <xf numFmtId="165" fontId="34" fillId="4" borderId="13" xfId="1" applyNumberFormat="1" applyFont="1" applyFill="1" applyBorder="1" applyAlignment="1">
      <alignment horizontal="right"/>
    </xf>
    <xf numFmtId="0" fontId="35" fillId="4" borderId="0" xfId="0" applyFont="1" applyFill="1"/>
    <xf numFmtId="165" fontId="3" fillId="3" borderId="17" xfId="1" applyNumberFormat="1" applyFont="1" applyFill="1" applyBorder="1" applyAlignment="1">
      <alignment horizontal="right"/>
    </xf>
    <xf numFmtId="165" fontId="36" fillId="0" borderId="11" xfId="1" applyNumberFormat="1" applyFont="1" applyBorder="1" applyAlignment="1">
      <alignment horizontal="right"/>
    </xf>
    <xf numFmtId="165" fontId="3" fillId="4" borderId="12" xfId="1" applyNumberFormat="1" applyFont="1" applyFill="1" applyBorder="1" applyAlignment="1">
      <alignment horizontal="right"/>
    </xf>
    <xf numFmtId="165" fontId="36" fillId="0" borderId="12" xfId="1" applyNumberFormat="1" applyFont="1" applyBorder="1" applyAlignment="1">
      <alignment horizontal="right"/>
    </xf>
    <xf numFmtId="165" fontId="3" fillId="10" borderId="12" xfId="1" applyNumberFormat="1" applyFont="1" applyFill="1" applyBorder="1" applyAlignment="1">
      <alignment horizontal="right"/>
    </xf>
    <xf numFmtId="0" fontId="0" fillId="0" borderId="7" xfId="0" applyFont="1" applyBorder="1"/>
    <xf numFmtId="0" fontId="0" fillId="0" borderId="14" xfId="0" applyFont="1" applyBorder="1"/>
    <xf numFmtId="0" fontId="0" fillId="0" borderId="0" xfId="0" applyFont="1"/>
    <xf numFmtId="0" fontId="37" fillId="0" borderId="7" xfId="0" applyFont="1" applyBorder="1"/>
    <xf numFmtId="14" fontId="37" fillId="0" borderId="7" xfId="0" applyNumberFormat="1" applyFont="1" applyBorder="1"/>
    <xf numFmtId="165" fontId="38" fillId="10" borderId="12" xfId="1" applyNumberFormat="1" applyFont="1" applyFill="1" applyBorder="1" applyAlignment="1">
      <alignment horizontal="right"/>
    </xf>
    <xf numFmtId="165" fontId="37" fillId="0" borderId="7" xfId="1" applyNumberFormat="1" applyFont="1" applyBorder="1"/>
    <xf numFmtId="0" fontId="37" fillId="0" borderId="0" xfId="0" applyFont="1"/>
    <xf numFmtId="14" fontId="32" fillId="0" borderId="7" xfId="0" applyNumberFormat="1" applyFont="1" applyBorder="1"/>
    <xf numFmtId="165" fontId="18" fillId="8" borderId="10" xfId="1" applyNumberFormat="1" applyFont="1" applyFill="1" applyBorder="1" applyAlignment="1">
      <alignment horizontal="center" vertical="center" wrapText="1"/>
    </xf>
    <xf numFmtId="165" fontId="18" fillId="8" borderId="14" xfId="1" applyNumberFormat="1" applyFont="1" applyFill="1" applyBorder="1" applyAlignment="1">
      <alignment horizontal="center" vertical="center" wrapText="1"/>
    </xf>
    <xf numFmtId="165" fontId="18" fillId="6" borderId="10" xfId="1" applyNumberFormat="1" applyFont="1" applyFill="1" applyBorder="1" applyAlignment="1">
      <alignment horizontal="center" vertical="center" wrapText="1"/>
    </xf>
    <xf numFmtId="165" fontId="18" fillId="6" borderId="14" xfId="1" applyNumberFormat="1" applyFont="1" applyFill="1" applyBorder="1" applyAlignment="1">
      <alignment horizontal="center" vertical="center" wrapText="1"/>
    </xf>
    <xf numFmtId="165" fontId="18" fillId="4" borderId="10" xfId="1" applyNumberFormat="1" applyFont="1" applyFill="1" applyBorder="1" applyAlignment="1">
      <alignment horizontal="center" vertical="center" wrapText="1"/>
    </xf>
    <xf numFmtId="165" fontId="18" fillId="4" borderId="14" xfId="1" applyNumberFormat="1" applyFont="1" applyFill="1" applyBorder="1" applyAlignment="1">
      <alignment horizontal="center" vertical="center" wrapText="1"/>
    </xf>
    <xf numFmtId="165" fontId="18" fillId="5" borderId="10" xfId="1" applyNumberFormat="1" applyFont="1" applyFill="1" applyBorder="1" applyAlignment="1">
      <alignment horizontal="center" vertical="center" wrapText="1"/>
    </xf>
    <xf numFmtId="165" fontId="18" fillId="5" borderId="14" xfId="1" applyNumberFormat="1" applyFont="1" applyFill="1" applyBorder="1" applyAlignment="1">
      <alignment horizontal="center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165" fontId="18" fillId="4" borderId="8" xfId="1" applyNumberFormat="1" applyFont="1" applyFill="1" applyBorder="1" applyAlignment="1">
      <alignment horizontal="center" vertical="center" wrapText="1"/>
    </xf>
    <xf numFmtId="165" fontId="18" fillId="4" borderId="7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16" fillId="0" borderId="0" xfId="1" applyNumberFormat="1" applyFont="1" applyBorder="1" applyAlignment="1">
      <alignment horizontal="center"/>
    </xf>
    <xf numFmtId="14" fontId="18" fillId="2" borderId="2" xfId="0" applyNumberFormat="1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 wrapText="1"/>
    </xf>
    <xf numFmtId="166" fontId="18" fillId="2" borderId="3" xfId="0" applyNumberFormat="1" applyFont="1" applyFill="1" applyBorder="1" applyAlignment="1">
      <alignment horizontal="center" vertical="center" wrapText="1"/>
    </xf>
    <xf numFmtId="166" fontId="18" fillId="2" borderId="7" xfId="0" applyNumberFormat="1" applyFont="1" applyFill="1" applyBorder="1" applyAlignment="1">
      <alignment horizontal="center" vertical="center" wrapText="1"/>
    </xf>
    <xf numFmtId="165" fontId="18" fillId="2" borderId="4" xfId="1" applyNumberFormat="1" applyFont="1" applyFill="1" applyBorder="1" applyAlignment="1">
      <alignment horizontal="center" vertical="center" wrapText="1"/>
    </xf>
    <xf numFmtId="165" fontId="18" fillId="2" borderId="8" xfId="1" applyNumberFormat="1" applyFont="1" applyFill="1" applyBorder="1" applyAlignment="1">
      <alignment horizontal="center" vertical="center" wrapText="1"/>
    </xf>
    <xf numFmtId="165" fontId="19" fillId="4" borderId="17" xfId="1" applyNumberFormat="1" applyFont="1" applyFill="1" applyBorder="1" applyAlignment="1">
      <alignment horizontal="center"/>
    </xf>
    <xf numFmtId="165" fontId="19" fillId="5" borderId="15" xfId="1" applyNumberFormat="1" applyFont="1" applyFill="1" applyBorder="1" applyAlignment="1">
      <alignment horizontal="center"/>
    </xf>
    <xf numFmtId="165" fontId="19" fillId="5" borderId="16" xfId="1" applyNumberFormat="1" applyFont="1" applyFill="1" applyBorder="1" applyAlignment="1">
      <alignment horizontal="center"/>
    </xf>
    <xf numFmtId="165" fontId="19" fillId="6" borderId="15" xfId="1" applyNumberFormat="1" applyFont="1" applyFill="1" applyBorder="1" applyAlignment="1">
      <alignment horizontal="center"/>
    </xf>
    <xf numFmtId="165" fontId="19" fillId="6" borderId="16" xfId="1" applyNumberFormat="1" applyFont="1" applyFill="1" applyBorder="1" applyAlignment="1">
      <alignment horizontal="center"/>
    </xf>
    <xf numFmtId="165" fontId="19" fillId="8" borderId="15" xfId="1" applyNumberFormat="1" applyFont="1" applyFill="1" applyBorder="1" applyAlignment="1">
      <alignment horizontal="center"/>
    </xf>
    <xf numFmtId="165" fontId="19" fillId="8" borderId="16" xfId="1" applyNumberFormat="1" applyFont="1" applyFill="1" applyBorder="1" applyAlignment="1">
      <alignment horizontal="center"/>
    </xf>
    <xf numFmtId="165" fontId="19" fillId="7" borderId="21" xfId="1" applyNumberFormat="1" applyFont="1" applyFill="1" applyBorder="1" applyAlignment="1">
      <alignment horizontal="center" vertical="center"/>
    </xf>
    <xf numFmtId="165" fontId="19" fillId="7" borderId="22" xfId="1" applyNumberFormat="1" applyFont="1" applyFill="1" applyBorder="1" applyAlignment="1">
      <alignment horizontal="center" vertical="center"/>
    </xf>
    <xf numFmtId="165" fontId="18" fillId="9" borderId="8" xfId="1" applyNumberFormat="1" applyFont="1" applyFill="1" applyBorder="1" applyAlignment="1">
      <alignment horizontal="center" vertical="center"/>
    </xf>
    <xf numFmtId="165" fontId="18" fillId="9" borderId="15" xfId="1" applyNumberFormat="1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center"/>
    </xf>
    <xf numFmtId="0" fontId="33" fillId="4" borderId="24" xfId="0" applyFont="1" applyFill="1" applyBorder="1" applyAlignment="1">
      <alignment horizontal="center"/>
    </xf>
    <xf numFmtId="0" fontId="33" fillId="4" borderId="25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9" fillId="7" borderId="21" xfId="1" applyNumberFormat="1" applyFont="1" applyFill="1" applyBorder="1" applyAlignment="1">
      <alignment horizontal="center" vertical="center"/>
    </xf>
    <xf numFmtId="165" fontId="9" fillId="7" borderId="22" xfId="1" applyNumberFormat="1" applyFont="1" applyFill="1" applyBorder="1" applyAlignment="1">
      <alignment horizontal="center" vertical="center"/>
    </xf>
    <xf numFmtId="165" fontId="9" fillId="6" borderId="15" xfId="1" applyNumberFormat="1" applyFont="1" applyFill="1" applyBorder="1" applyAlignment="1">
      <alignment horizontal="center"/>
    </xf>
    <xf numFmtId="165" fontId="9" fillId="6" borderId="16" xfId="1" applyNumberFormat="1" applyFont="1" applyFill="1" applyBorder="1" applyAlignment="1">
      <alignment horizontal="center"/>
    </xf>
    <xf numFmtId="165" fontId="9" fillId="8" borderId="15" xfId="1" applyNumberFormat="1" applyFont="1" applyFill="1" applyBorder="1" applyAlignment="1">
      <alignment horizontal="center"/>
    </xf>
    <xf numFmtId="165" fontId="9" fillId="8" borderId="16" xfId="1" applyNumberFormat="1" applyFont="1" applyFill="1" applyBorder="1" applyAlignment="1">
      <alignment horizontal="center"/>
    </xf>
    <xf numFmtId="165" fontId="6" fillId="9" borderId="8" xfId="1" applyNumberFormat="1" applyFont="1" applyFill="1" applyBorder="1" applyAlignment="1">
      <alignment horizontal="center" vertical="center"/>
    </xf>
    <xf numFmtId="165" fontId="6" fillId="9" borderId="15" xfId="1" applyNumberFormat="1" applyFont="1" applyFill="1" applyBorder="1" applyAlignment="1">
      <alignment horizontal="center" vertical="center"/>
    </xf>
    <xf numFmtId="165" fontId="6" fillId="8" borderId="10" xfId="1" applyNumberFormat="1" applyFont="1" applyFill="1" applyBorder="1" applyAlignment="1">
      <alignment horizontal="center" vertical="center" wrapText="1"/>
    </xf>
    <xf numFmtId="165" fontId="6" fillId="8" borderId="14" xfId="1" applyNumberFormat="1" applyFont="1" applyFill="1" applyBorder="1" applyAlignment="1">
      <alignment horizontal="center" vertical="center" wrapText="1"/>
    </xf>
    <xf numFmtId="165" fontId="6" fillId="6" borderId="10" xfId="1" applyNumberFormat="1" applyFont="1" applyFill="1" applyBorder="1" applyAlignment="1">
      <alignment horizontal="center" vertical="center" wrapText="1"/>
    </xf>
    <xf numFmtId="165" fontId="6" fillId="6" borderId="14" xfId="1" applyNumberFormat="1" applyFont="1" applyFill="1" applyBorder="1" applyAlignment="1">
      <alignment horizontal="center" vertical="center" wrapText="1"/>
    </xf>
    <xf numFmtId="165" fontId="9" fillId="5" borderId="15" xfId="1" applyNumberFormat="1" applyFont="1" applyFill="1" applyBorder="1" applyAlignment="1">
      <alignment horizontal="center"/>
    </xf>
    <xf numFmtId="165" fontId="9" fillId="5" borderId="16" xfId="1" applyNumberFormat="1" applyFont="1" applyFill="1" applyBorder="1" applyAlignment="1">
      <alignment horizontal="center"/>
    </xf>
    <xf numFmtId="165" fontId="6" fillId="5" borderId="10" xfId="1" applyNumberFormat="1" applyFont="1" applyFill="1" applyBorder="1" applyAlignment="1">
      <alignment horizontal="center" vertical="center" wrapText="1"/>
    </xf>
    <xf numFmtId="165" fontId="6" fillId="5" borderId="14" xfId="1" applyNumberFormat="1" applyFont="1" applyFill="1" applyBorder="1" applyAlignment="1">
      <alignment horizontal="center" vertical="center" wrapText="1"/>
    </xf>
    <xf numFmtId="165" fontId="6" fillId="4" borderId="9" xfId="1" applyNumberFormat="1" applyFont="1" applyFill="1" applyBorder="1" applyAlignment="1">
      <alignment horizontal="center" vertical="center" wrapText="1"/>
    </xf>
    <xf numFmtId="165" fontId="6" fillId="4" borderId="8" xfId="1" applyNumberFormat="1" applyFont="1" applyFill="1" applyBorder="1" applyAlignment="1">
      <alignment horizontal="center" vertical="center" wrapText="1"/>
    </xf>
    <xf numFmtId="0" fontId="29" fillId="4" borderId="23" xfId="0" applyFont="1" applyFill="1" applyBorder="1" applyAlignment="1">
      <alignment horizontal="center"/>
    </xf>
    <xf numFmtId="0" fontId="29" fillId="4" borderId="24" xfId="0" applyFont="1" applyFill="1" applyBorder="1" applyAlignment="1">
      <alignment horizontal="center"/>
    </xf>
    <xf numFmtId="0" fontId="29" fillId="4" borderId="25" xfId="0" applyFont="1" applyFill="1" applyBorder="1" applyAlignment="1">
      <alignment horizontal="center"/>
    </xf>
    <xf numFmtId="1" fontId="8" fillId="4" borderId="12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center" vertical="center" wrapText="1"/>
    </xf>
    <xf numFmtId="165" fontId="9" fillId="4" borderId="17" xfId="1" applyNumberFormat="1" applyFont="1" applyFill="1" applyBorder="1" applyAlignment="1">
      <alignment horizontal="center"/>
    </xf>
    <xf numFmtId="165" fontId="6" fillId="4" borderId="10" xfId="1" applyNumberFormat="1" applyFont="1" applyFill="1" applyBorder="1" applyAlignment="1">
      <alignment horizontal="center" vertical="center" wrapText="1"/>
    </xf>
    <xf numFmtId="165" fontId="6" fillId="4" borderId="14" xfId="1" applyNumberFormat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center" vertical="center" wrapText="1"/>
    </xf>
    <xf numFmtId="165" fontId="24" fillId="2" borderId="10" xfId="2" applyNumberFormat="1" applyFont="1" applyFill="1" applyBorder="1" applyAlignment="1">
      <alignment horizontal="center" vertical="center" wrapText="1"/>
    </xf>
    <xf numFmtId="165" fontId="24" fillId="2" borderId="14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169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70" fontId="24" fillId="2" borderId="10" xfId="0" applyNumberFormat="1" applyFont="1" applyFill="1" applyBorder="1" applyAlignment="1">
      <alignment horizontal="center" vertical="center" wrapText="1"/>
    </xf>
    <xf numFmtId="170" fontId="24" fillId="2" borderId="14" xfId="0" applyNumberFormat="1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1" fontId="24" fillId="2" borderId="10" xfId="0" applyNumberFormat="1" applyFont="1" applyFill="1" applyBorder="1" applyAlignment="1">
      <alignment horizontal="center" vertical="center"/>
    </xf>
    <xf numFmtId="1" fontId="24" fillId="2" borderId="14" xfId="0" applyNumberFormat="1" applyFont="1" applyFill="1" applyBorder="1" applyAlignment="1">
      <alignment horizontal="center" vertical="center"/>
    </xf>
    <xf numFmtId="3" fontId="24" fillId="2" borderId="10" xfId="0" applyNumberFormat="1" applyFont="1" applyFill="1" applyBorder="1" applyAlignment="1">
      <alignment horizontal="center" vertical="center" wrapText="1"/>
    </xf>
    <xf numFmtId="3" fontId="24" fillId="2" borderId="14" xfId="0" applyNumberFormat="1" applyFont="1" applyFill="1" applyBorder="1" applyAlignment="1">
      <alignment horizontal="center" vertical="center" wrapText="1"/>
    </xf>
    <xf numFmtId="165" fontId="24" fillId="2" borderId="10" xfId="2" applyNumberFormat="1" applyFont="1" applyFill="1" applyBorder="1" applyAlignment="1">
      <alignment horizontal="center" vertical="center"/>
    </xf>
    <xf numFmtId="165" fontId="24" fillId="2" borderId="14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mruColors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NGKONG/THeo%20d&#245;i%20thu%20chi%20h&#224;ng%20ng&#224;y%20HS%20FASHION%20T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ỤC LỤC SỔ KẾ TOÁN"/>
      <sheetName val="CHỨNG TỪ PHÁT SINH"/>
      <sheetName val="IN PHIẾU THU CHI"/>
      <sheetName val="IN PHIẾU NHẬP XUẤT"/>
      <sheetName val="IN BẢNG T.H CHỨNG TỪ"/>
      <sheetName val="CÂN ĐỐI SỐ PHÁT SINH"/>
      <sheetName val="BẢNG CÂN ĐỐI KẾ TOÁN"/>
      <sheetName val="KẾT QUẢ S.X KINH DOANH"/>
      <sheetName val="TỜ KHAI THUẾ GTGT"/>
      <sheetName val="TỔNG HỢP CÔNG NỢ"/>
      <sheetName val="SỔ CHI TIẾT CÔNG NỢ"/>
      <sheetName val="TỔNG HỢP GIÁ THÀNH"/>
      <sheetName val="CHI TIẾT GIÁ THÀNH TK154"/>
      <sheetName val="SỔ CHI PHÍ TÀI KHOẢN 154"/>
      <sheetName val="SỔ QUỸ TIỀN MẶT"/>
      <sheetName val="SỔ TIỀN GỬI NGÂN HÀNG"/>
      <sheetName val="SỔ NHẬT KÝ CHUNG"/>
      <sheetName val="SỔ CÁI CÁC TÀI KHOẢN"/>
      <sheetName val="SỔ CHI TIẾT H.HÓA T.K156"/>
      <sheetName val="SỔ XUẤT NHẬP H.HÓA 156"/>
      <sheetName val="SỔ XUẤT NHẬP TỒN TK156"/>
      <sheetName val="PHÂN BỔ CP CCDC,ĐIỆN"/>
      <sheetName val="TÍNH VÀ PB TIỀN LƯƠNG"/>
      <sheetName val="TÍNH VÀ PB KHẤU HAO TS"/>
      <sheetName val="THEO DÕI KHẤU HAO TSCĐ"/>
      <sheetName val="THẺ TÍNH GIÁ THÀNH SP"/>
      <sheetName val="BẢNG PHÂN BỔ BẢO HIỂM"/>
      <sheetName val="00000000"/>
    </sheetNames>
    <sheetDataSet>
      <sheetData sheetId="0"/>
      <sheetData sheetId="1"/>
      <sheetData sheetId="2"/>
      <sheetData sheetId="3"/>
      <sheetData sheetId="4"/>
      <sheetData sheetId="5">
        <row r="6">
          <cell r="A6">
            <v>111</v>
          </cell>
        </row>
        <row r="7">
          <cell r="A7">
            <v>112</v>
          </cell>
        </row>
        <row r="9">
          <cell r="A9">
            <v>1131</v>
          </cell>
        </row>
        <row r="10">
          <cell r="A10">
            <v>121</v>
          </cell>
        </row>
        <row r="11">
          <cell r="A11">
            <v>128</v>
          </cell>
        </row>
        <row r="12">
          <cell r="A12">
            <v>129</v>
          </cell>
        </row>
        <row r="13">
          <cell r="A13">
            <v>131</v>
          </cell>
        </row>
        <row r="14">
          <cell r="A14">
            <v>1331</v>
          </cell>
        </row>
        <row r="15">
          <cell r="A15">
            <v>1332</v>
          </cell>
        </row>
        <row r="16">
          <cell r="A16">
            <v>1361</v>
          </cell>
        </row>
        <row r="17">
          <cell r="A17">
            <v>1368</v>
          </cell>
        </row>
        <row r="18">
          <cell r="A18">
            <v>1381</v>
          </cell>
        </row>
        <row r="19">
          <cell r="A19">
            <v>138</v>
          </cell>
        </row>
        <row r="20">
          <cell r="A20">
            <v>139</v>
          </cell>
        </row>
        <row r="21">
          <cell r="A21">
            <v>1411</v>
          </cell>
        </row>
        <row r="22">
          <cell r="A22">
            <v>1412</v>
          </cell>
        </row>
        <row r="23">
          <cell r="A23">
            <v>1413</v>
          </cell>
        </row>
        <row r="24">
          <cell r="A24">
            <v>1418</v>
          </cell>
        </row>
        <row r="25">
          <cell r="A25">
            <v>1421</v>
          </cell>
        </row>
        <row r="26">
          <cell r="A26">
            <v>142</v>
          </cell>
        </row>
        <row r="27">
          <cell r="A27">
            <v>144</v>
          </cell>
        </row>
        <row r="28">
          <cell r="A28">
            <v>151</v>
          </cell>
        </row>
        <row r="29">
          <cell r="A29">
            <v>152</v>
          </cell>
        </row>
        <row r="30">
          <cell r="A30">
            <v>153</v>
          </cell>
        </row>
        <row r="31">
          <cell r="A31">
            <v>154</v>
          </cell>
        </row>
        <row r="32">
          <cell r="A32">
            <v>155</v>
          </cell>
        </row>
        <row r="33">
          <cell r="A33">
            <v>156</v>
          </cell>
        </row>
        <row r="34">
          <cell r="A34">
            <v>1567</v>
          </cell>
        </row>
        <row r="35">
          <cell r="A35">
            <v>157</v>
          </cell>
        </row>
        <row r="36">
          <cell r="A36">
            <v>159</v>
          </cell>
        </row>
        <row r="37">
          <cell r="A37">
            <v>211</v>
          </cell>
        </row>
        <row r="38">
          <cell r="A38">
            <v>2112</v>
          </cell>
        </row>
        <row r="39">
          <cell r="A39">
            <v>2113</v>
          </cell>
        </row>
        <row r="40">
          <cell r="A40">
            <v>2114</v>
          </cell>
        </row>
        <row r="41">
          <cell r="A41">
            <v>2115</v>
          </cell>
        </row>
        <row r="42">
          <cell r="A42">
            <v>2117</v>
          </cell>
        </row>
        <row r="43">
          <cell r="A43">
            <v>2118</v>
          </cell>
        </row>
        <row r="44">
          <cell r="A44">
            <v>212</v>
          </cell>
        </row>
        <row r="45">
          <cell r="A45">
            <v>213</v>
          </cell>
        </row>
        <row r="46">
          <cell r="A46">
            <v>214</v>
          </cell>
        </row>
        <row r="47">
          <cell r="A47">
            <v>2142</v>
          </cell>
        </row>
        <row r="48">
          <cell r="A48">
            <v>2143</v>
          </cell>
        </row>
        <row r="49">
          <cell r="A49">
            <v>221</v>
          </cell>
        </row>
        <row r="50">
          <cell r="A50">
            <v>222</v>
          </cell>
        </row>
        <row r="51">
          <cell r="A51">
            <v>228</v>
          </cell>
        </row>
        <row r="52">
          <cell r="A52">
            <v>229</v>
          </cell>
        </row>
        <row r="53">
          <cell r="A53">
            <v>2411</v>
          </cell>
        </row>
        <row r="54">
          <cell r="A54">
            <v>241</v>
          </cell>
        </row>
        <row r="55">
          <cell r="A55">
            <v>2412</v>
          </cell>
        </row>
        <row r="56">
          <cell r="A56">
            <v>2413</v>
          </cell>
        </row>
        <row r="57">
          <cell r="A57">
            <v>242</v>
          </cell>
        </row>
        <row r="58">
          <cell r="A58">
            <v>244</v>
          </cell>
        </row>
        <row r="59">
          <cell r="A59">
            <v>311</v>
          </cell>
        </row>
        <row r="60">
          <cell r="A60">
            <v>3111</v>
          </cell>
        </row>
        <row r="61">
          <cell r="A61">
            <v>315</v>
          </cell>
        </row>
        <row r="62">
          <cell r="A62">
            <v>331</v>
          </cell>
        </row>
        <row r="63">
          <cell r="A63">
            <v>3331</v>
          </cell>
        </row>
        <row r="64">
          <cell r="A64">
            <v>3334</v>
          </cell>
        </row>
        <row r="65">
          <cell r="A65">
            <v>3335</v>
          </cell>
        </row>
        <row r="66">
          <cell r="A66">
            <v>3336</v>
          </cell>
        </row>
        <row r="67">
          <cell r="A67">
            <v>3338</v>
          </cell>
        </row>
        <row r="68">
          <cell r="A68">
            <v>3339</v>
          </cell>
        </row>
        <row r="69">
          <cell r="A69">
            <v>334</v>
          </cell>
        </row>
        <row r="70">
          <cell r="A70">
            <v>3361</v>
          </cell>
        </row>
        <row r="71">
          <cell r="A71">
            <v>3368</v>
          </cell>
        </row>
        <row r="72">
          <cell r="A72">
            <v>337</v>
          </cell>
        </row>
        <row r="73">
          <cell r="A73">
            <v>3381</v>
          </cell>
        </row>
        <row r="74">
          <cell r="A74">
            <v>3382</v>
          </cell>
        </row>
        <row r="75">
          <cell r="A75">
            <v>3383</v>
          </cell>
        </row>
        <row r="76">
          <cell r="A76">
            <v>3384</v>
          </cell>
        </row>
        <row r="77">
          <cell r="A77">
            <v>3387</v>
          </cell>
        </row>
        <row r="78">
          <cell r="A78">
            <v>3388</v>
          </cell>
        </row>
        <row r="79">
          <cell r="A79">
            <v>341</v>
          </cell>
        </row>
        <row r="80">
          <cell r="A80">
            <v>342</v>
          </cell>
        </row>
        <row r="81">
          <cell r="A81">
            <v>344</v>
          </cell>
        </row>
        <row r="82">
          <cell r="A82">
            <v>411</v>
          </cell>
        </row>
        <row r="83">
          <cell r="A83">
            <v>413</v>
          </cell>
        </row>
        <row r="84">
          <cell r="A84">
            <v>414</v>
          </cell>
        </row>
        <row r="85">
          <cell r="A85">
            <v>415</v>
          </cell>
        </row>
        <row r="86">
          <cell r="A86">
            <v>4211</v>
          </cell>
        </row>
        <row r="87">
          <cell r="A87">
            <v>4212</v>
          </cell>
        </row>
        <row r="88">
          <cell r="A88">
            <v>431</v>
          </cell>
        </row>
        <row r="89">
          <cell r="A89">
            <v>441</v>
          </cell>
        </row>
        <row r="90">
          <cell r="A90">
            <v>511</v>
          </cell>
        </row>
        <row r="91">
          <cell r="A91">
            <v>5112</v>
          </cell>
        </row>
        <row r="92">
          <cell r="A92">
            <v>5113</v>
          </cell>
        </row>
        <row r="93">
          <cell r="A93">
            <v>515</v>
          </cell>
        </row>
        <row r="94">
          <cell r="A94">
            <v>521</v>
          </cell>
        </row>
        <row r="95">
          <cell r="A95">
            <v>531</v>
          </cell>
        </row>
        <row r="96">
          <cell r="A96">
            <v>532</v>
          </cell>
        </row>
        <row r="97">
          <cell r="A97">
            <v>621</v>
          </cell>
        </row>
        <row r="98">
          <cell r="A98">
            <v>622</v>
          </cell>
        </row>
        <row r="99">
          <cell r="A99">
            <v>623</v>
          </cell>
        </row>
        <row r="100">
          <cell r="A100">
            <v>6271</v>
          </cell>
        </row>
        <row r="101">
          <cell r="A101">
            <v>6272</v>
          </cell>
        </row>
        <row r="102">
          <cell r="A102">
            <v>6273</v>
          </cell>
        </row>
        <row r="103">
          <cell r="A103">
            <v>6274</v>
          </cell>
        </row>
        <row r="104">
          <cell r="A104">
            <v>6275</v>
          </cell>
        </row>
        <row r="105">
          <cell r="A105">
            <v>6276</v>
          </cell>
        </row>
        <row r="106">
          <cell r="A106">
            <v>6277</v>
          </cell>
        </row>
        <row r="107">
          <cell r="A107">
            <v>6278</v>
          </cell>
        </row>
        <row r="108">
          <cell r="A108">
            <v>632</v>
          </cell>
        </row>
        <row r="109">
          <cell r="A109">
            <v>635</v>
          </cell>
        </row>
        <row r="110">
          <cell r="A110">
            <v>6411</v>
          </cell>
        </row>
        <row r="111">
          <cell r="A111">
            <v>6412</v>
          </cell>
        </row>
        <row r="112">
          <cell r="A112">
            <v>6413</v>
          </cell>
        </row>
        <row r="113">
          <cell r="A113">
            <v>6414</v>
          </cell>
        </row>
        <row r="114">
          <cell r="A114">
            <v>6415</v>
          </cell>
        </row>
        <row r="115">
          <cell r="A115">
            <v>6417</v>
          </cell>
        </row>
        <row r="116">
          <cell r="A116">
            <v>6418</v>
          </cell>
        </row>
        <row r="117">
          <cell r="A117">
            <v>6419</v>
          </cell>
        </row>
        <row r="118">
          <cell r="A118">
            <v>642</v>
          </cell>
        </row>
        <row r="119">
          <cell r="A119">
            <v>6422</v>
          </cell>
        </row>
        <row r="120">
          <cell r="A120">
            <v>6423</v>
          </cell>
        </row>
        <row r="121">
          <cell r="A121">
            <v>6424</v>
          </cell>
        </row>
        <row r="122">
          <cell r="A122">
            <v>6425</v>
          </cell>
        </row>
        <row r="123">
          <cell r="A123">
            <v>6427</v>
          </cell>
        </row>
        <row r="124">
          <cell r="A124">
            <v>6428</v>
          </cell>
        </row>
        <row r="125">
          <cell r="A125">
            <v>711</v>
          </cell>
        </row>
        <row r="126">
          <cell r="A126">
            <v>811</v>
          </cell>
        </row>
        <row r="127">
          <cell r="A127">
            <v>821</v>
          </cell>
        </row>
        <row r="128">
          <cell r="A128">
            <v>911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D13" sqref="D13"/>
    </sheetView>
  </sheetViews>
  <sheetFormatPr defaultColWidth="8.77734375" defaultRowHeight="13.8" x14ac:dyDescent="0.25"/>
  <cols>
    <col min="1" max="1" width="11.44140625" style="27" customWidth="1"/>
    <col min="2" max="2" width="21.33203125" style="27" customWidth="1"/>
    <col min="3" max="3" width="9.88671875" style="27" customWidth="1"/>
    <col min="4" max="16384" width="8.77734375" style="27"/>
  </cols>
  <sheetData>
    <row r="1" spans="1:37" s="23" customFormat="1" ht="40.049999999999997" customHeight="1" x14ac:dyDescent="0.3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</row>
    <row r="2" spans="1:37" ht="16.2" thickBot="1" x14ac:dyDescent="0.35">
      <c r="A2" s="24"/>
      <c r="B2" s="24"/>
      <c r="C2" s="25"/>
      <c r="D2" s="26"/>
      <c r="E2" s="26"/>
      <c r="F2" s="26"/>
      <c r="G2" s="26"/>
      <c r="H2" s="26"/>
      <c r="I2" s="26"/>
      <c r="J2" s="26"/>
      <c r="K2" s="156"/>
      <c r="L2" s="156"/>
      <c r="M2" s="156"/>
      <c r="N2" s="156"/>
    </row>
    <row r="3" spans="1:37" s="28" customFormat="1" ht="24" customHeight="1" x14ac:dyDescent="0.3">
      <c r="A3" s="157" t="s">
        <v>0</v>
      </c>
      <c r="B3" s="159" t="s">
        <v>58</v>
      </c>
      <c r="C3" s="161" t="s">
        <v>2</v>
      </c>
      <c r="D3" s="163" t="s">
        <v>7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4" t="s">
        <v>18</v>
      </c>
      <c r="Q3" s="165"/>
      <c r="R3" s="165"/>
      <c r="S3" s="165"/>
      <c r="T3" s="165"/>
      <c r="U3" s="165"/>
      <c r="V3" s="166" t="s">
        <v>27</v>
      </c>
      <c r="W3" s="167"/>
      <c r="X3" s="167"/>
      <c r="Y3" s="167"/>
      <c r="Z3" s="167"/>
      <c r="AA3" s="167"/>
      <c r="AB3" s="167"/>
      <c r="AC3" s="167"/>
      <c r="AD3" s="167"/>
      <c r="AE3" s="167"/>
      <c r="AF3" s="168" t="s">
        <v>32</v>
      </c>
      <c r="AG3" s="169"/>
      <c r="AH3" s="169"/>
      <c r="AI3" s="169"/>
      <c r="AJ3" s="170" t="s">
        <v>46</v>
      </c>
      <c r="AK3" s="172" t="s">
        <v>24</v>
      </c>
    </row>
    <row r="4" spans="1:37" ht="15.45" customHeight="1" x14ac:dyDescent="0.25">
      <c r="A4" s="158"/>
      <c r="B4" s="160"/>
      <c r="C4" s="162"/>
      <c r="D4" s="152" t="s">
        <v>8</v>
      </c>
      <c r="E4" s="152" t="s">
        <v>9</v>
      </c>
      <c r="F4" s="152" t="s">
        <v>10</v>
      </c>
      <c r="G4" s="152" t="s">
        <v>36</v>
      </c>
      <c r="H4" s="152" t="s">
        <v>11</v>
      </c>
      <c r="I4" s="152" t="s">
        <v>12</v>
      </c>
      <c r="J4" s="152" t="s">
        <v>13</v>
      </c>
      <c r="K4" s="148" t="s">
        <v>14</v>
      </c>
      <c r="L4" s="148" t="s">
        <v>17</v>
      </c>
      <c r="M4" s="148" t="s">
        <v>15</v>
      </c>
      <c r="N4" s="148" t="s">
        <v>37</v>
      </c>
      <c r="O4" s="148" t="s">
        <v>24</v>
      </c>
      <c r="P4" s="150" t="s">
        <v>19</v>
      </c>
      <c r="Q4" s="150" t="s">
        <v>20</v>
      </c>
      <c r="R4" s="150" t="s">
        <v>21</v>
      </c>
      <c r="S4" s="150" t="s">
        <v>22</v>
      </c>
      <c r="T4" s="150" t="s">
        <v>23</v>
      </c>
      <c r="U4" s="150" t="s">
        <v>24</v>
      </c>
      <c r="V4" s="146" t="s">
        <v>29</v>
      </c>
      <c r="W4" s="146" t="s">
        <v>28</v>
      </c>
      <c r="X4" s="146" t="s">
        <v>3</v>
      </c>
      <c r="Y4" s="146" t="s">
        <v>4</v>
      </c>
      <c r="Z4" s="146" t="s">
        <v>5</v>
      </c>
      <c r="AA4" s="146" t="s">
        <v>25</v>
      </c>
      <c r="AB4" s="146" t="s">
        <v>26</v>
      </c>
      <c r="AC4" s="146" t="s">
        <v>30</v>
      </c>
      <c r="AD4" s="146" t="s">
        <v>31</v>
      </c>
      <c r="AE4" s="146" t="s">
        <v>24</v>
      </c>
      <c r="AF4" s="144" t="s">
        <v>33</v>
      </c>
      <c r="AG4" s="144" t="s">
        <v>34</v>
      </c>
      <c r="AH4" s="144" t="s">
        <v>35</v>
      </c>
      <c r="AI4" s="144" t="s">
        <v>24</v>
      </c>
      <c r="AJ4" s="170"/>
      <c r="AK4" s="172"/>
    </row>
    <row r="5" spans="1:37" ht="59.55" customHeight="1" x14ac:dyDescent="0.25">
      <c r="A5" s="158"/>
      <c r="B5" s="160"/>
      <c r="C5" s="162"/>
      <c r="D5" s="153"/>
      <c r="E5" s="153"/>
      <c r="F5" s="153"/>
      <c r="G5" s="153"/>
      <c r="H5" s="153"/>
      <c r="I5" s="153"/>
      <c r="J5" s="153"/>
      <c r="K5" s="154"/>
      <c r="L5" s="154"/>
      <c r="M5" s="149"/>
      <c r="N5" s="149" t="s">
        <v>6</v>
      </c>
      <c r="O5" s="149"/>
      <c r="P5" s="151"/>
      <c r="Q5" s="151"/>
      <c r="R5" s="151"/>
      <c r="S5" s="151"/>
      <c r="T5" s="151"/>
      <c r="U5" s="151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5"/>
      <c r="AG5" s="145"/>
      <c r="AH5" s="145"/>
      <c r="AI5" s="145"/>
      <c r="AJ5" s="171"/>
      <c r="AK5" s="173"/>
    </row>
    <row r="6" spans="1:37" ht="15.6" x14ac:dyDescent="0.25">
      <c r="A6" s="22">
        <v>43838</v>
      </c>
      <c r="B6" s="18" t="s">
        <v>59</v>
      </c>
      <c r="C6" s="29">
        <f>SUM(D6:AK6)</f>
        <v>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15.6" x14ac:dyDescent="0.25">
      <c r="A7" s="18"/>
      <c r="B7" s="18" t="s">
        <v>60</v>
      </c>
      <c r="C7" s="29">
        <f>SUM(D7:AK7)</f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15.6" x14ac:dyDescent="0.25">
      <c r="A8" s="18"/>
      <c r="B8" s="18" t="s">
        <v>61</v>
      </c>
      <c r="C8" s="29">
        <f t="shared" ref="C8:C31" si="0">SUM(D8:AK8)</f>
        <v>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15.6" x14ac:dyDescent="0.25">
      <c r="A9" s="18"/>
      <c r="B9" s="18" t="s">
        <v>62</v>
      </c>
      <c r="C9" s="29">
        <f t="shared" si="0"/>
        <v>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15.6" x14ac:dyDescent="0.25">
      <c r="A10" s="18"/>
      <c r="B10" s="18" t="s">
        <v>63</v>
      </c>
      <c r="C10" s="29">
        <f t="shared" si="0"/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15.6" x14ac:dyDescent="0.25">
      <c r="A11" s="18"/>
      <c r="B11" s="18" t="s">
        <v>64</v>
      </c>
      <c r="C11" s="29">
        <f t="shared" si="0"/>
        <v>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5.6" x14ac:dyDescent="0.25">
      <c r="A12" s="18"/>
      <c r="B12" s="18" t="s">
        <v>65</v>
      </c>
      <c r="C12" s="29">
        <f t="shared" si="0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15.6" x14ac:dyDescent="0.25">
      <c r="A13" s="18"/>
      <c r="B13" s="18" t="s">
        <v>66</v>
      </c>
      <c r="C13" s="29">
        <f t="shared" si="0"/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15.6" x14ac:dyDescent="0.25">
      <c r="A14" s="18"/>
      <c r="B14" s="18" t="s">
        <v>67</v>
      </c>
      <c r="C14" s="29">
        <f t="shared" si="0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15.6" x14ac:dyDescent="0.25">
      <c r="A15" s="18"/>
      <c r="B15" s="18" t="s">
        <v>68</v>
      </c>
      <c r="C15" s="29">
        <f t="shared" si="0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15.6" x14ac:dyDescent="0.25">
      <c r="A16" s="18"/>
      <c r="B16" s="19" t="s">
        <v>69</v>
      </c>
      <c r="C16" s="29">
        <f t="shared" si="0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15.6" x14ac:dyDescent="0.25">
      <c r="A17" s="18"/>
      <c r="B17" s="20" t="s">
        <v>70</v>
      </c>
      <c r="C17" s="29">
        <f t="shared" si="0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ht="15.6" x14ac:dyDescent="0.25">
      <c r="A18" s="18"/>
      <c r="B18" s="21" t="s">
        <v>71</v>
      </c>
      <c r="C18" s="29">
        <f t="shared" si="0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15.6" x14ac:dyDescent="0.25">
      <c r="A19" s="22">
        <v>43869</v>
      </c>
      <c r="B19" s="18" t="s">
        <v>59</v>
      </c>
      <c r="C19" s="29">
        <f t="shared" si="0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15.6" x14ac:dyDescent="0.25">
      <c r="A20" s="18"/>
      <c r="B20" s="18" t="s">
        <v>60</v>
      </c>
      <c r="C20" s="29">
        <f t="shared" si="0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15.6" x14ac:dyDescent="0.25">
      <c r="A21" s="18"/>
      <c r="B21" s="18" t="s">
        <v>61</v>
      </c>
      <c r="C21" s="29">
        <f t="shared" si="0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15.6" x14ac:dyDescent="0.25">
      <c r="A22" s="18"/>
      <c r="B22" s="18" t="s">
        <v>62</v>
      </c>
      <c r="C22" s="29">
        <f t="shared" si="0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15.6" x14ac:dyDescent="0.25">
      <c r="A23" s="18"/>
      <c r="B23" s="18" t="s">
        <v>63</v>
      </c>
      <c r="C23" s="29">
        <f t="shared" si="0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15.6" x14ac:dyDescent="0.25">
      <c r="A24" s="18"/>
      <c r="B24" s="18" t="s">
        <v>64</v>
      </c>
      <c r="C24" s="29">
        <f t="shared" si="0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15.6" x14ac:dyDescent="0.25">
      <c r="A25" s="18"/>
      <c r="B25" s="18" t="s">
        <v>65</v>
      </c>
      <c r="C25" s="29">
        <f t="shared" si="0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15.6" x14ac:dyDescent="0.25">
      <c r="A26" s="18"/>
      <c r="B26" s="18" t="s">
        <v>66</v>
      </c>
      <c r="C26" s="29">
        <f t="shared" si="0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15.6" x14ac:dyDescent="0.25">
      <c r="A27" s="18"/>
      <c r="B27" s="18" t="s">
        <v>67</v>
      </c>
      <c r="C27" s="29">
        <f t="shared" si="0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15.6" x14ac:dyDescent="0.25">
      <c r="A28" s="18"/>
      <c r="B28" s="18" t="s">
        <v>68</v>
      </c>
      <c r="C28" s="29">
        <f t="shared" si="0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15.6" x14ac:dyDescent="0.25">
      <c r="A29" s="18"/>
      <c r="B29" s="19" t="s">
        <v>69</v>
      </c>
      <c r="C29" s="29">
        <f t="shared" si="0"/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15.6" x14ac:dyDescent="0.25">
      <c r="A30" s="18"/>
      <c r="B30" s="20" t="s">
        <v>70</v>
      </c>
      <c r="C30" s="29">
        <f t="shared" si="0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15.6" x14ac:dyDescent="0.25">
      <c r="A31" s="18"/>
      <c r="B31" s="21" t="s">
        <v>71</v>
      </c>
      <c r="C31" s="29">
        <f t="shared" si="0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</sheetData>
  <mergeCells count="43">
    <mergeCell ref="A1:AK1"/>
    <mergeCell ref="K2:N2"/>
    <mergeCell ref="A3:A5"/>
    <mergeCell ref="B3:B5"/>
    <mergeCell ref="C3:C5"/>
    <mergeCell ref="D3:O3"/>
    <mergeCell ref="P3:U3"/>
    <mergeCell ref="V3:AE3"/>
    <mergeCell ref="P4:P5"/>
    <mergeCell ref="AF3:AI3"/>
    <mergeCell ref="AJ3:AJ5"/>
    <mergeCell ref="AK3:AK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I4:AI5"/>
    <mergeCell ref="AC4:AC5"/>
    <mergeCell ref="AD4:AD5"/>
    <mergeCell ref="AE4:AE5"/>
    <mergeCell ref="AF4:AF5"/>
    <mergeCell ref="AG4:AG5"/>
    <mergeCell ref="AH4:A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5"/>
  <sheetViews>
    <sheetView zoomScale="80" zoomScaleNormal="80" workbookViewId="0">
      <pane xSplit="6" ySplit="5" topLeftCell="Y90" activePane="bottomRight" state="frozen"/>
      <selection pane="topRight" activeCell="F1" sqref="F1"/>
      <selection pane="bottomLeft" activeCell="A6" sqref="A6"/>
      <selection pane="bottomRight" activeCell="Y106" sqref="Y106"/>
    </sheetView>
  </sheetViews>
  <sheetFormatPr defaultRowHeight="14.4" x14ac:dyDescent="0.3"/>
  <cols>
    <col min="1" max="1" width="10.33203125" customWidth="1"/>
    <col min="2" max="2" width="16.109375" customWidth="1"/>
    <col min="4" max="4" width="41.5546875" customWidth="1"/>
    <col min="5" max="5" width="14.77734375" customWidth="1"/>
    <col min="6" max="6" width="15.5546875" style="137" customWidth="1"/>
    <col min="7" max="7" width="14.109375" style="123" bestFit="1" customWidth="1"/>
    <col min="8" max="8" width="12.21875" style="123" customWidth="1"/>
    <col min="9" max="9" width="9" style="123" bestFit="1" customWidth="1"/>
    <col min="10" max="10" width="12.21875" style="123" customWidth="1"/>
    <col min="11" max="11" width="12.77734375" style="123" bestFit="1" customWidth="1"/>
    <col min="12" max="15" width="9" style="123" bestFit="1" customWidth="1"/>
    <col min="16" max="16" width="9.77734375" style="123" customWidth="1"/>
    <col min="17" max="17" width="10.77734375" style="123" customWidth="1"/>
    <col min="18" max="18" width="13.109375" style="123" customWidth="1"/>
    <col min="19" max="19" width="12.44140625" style="123" customWidth="1"/>
    <col min="20" max="20" width="12.21875" style="123" customWidth="1"/>
    <col min="21" max="21" width="9" style="123" bestFit="1" customWidth="1"/>
    <col min="22" max="22" width="10.33203125" style="123" customWidth="1"/>
    <col min="23" max="23" width="15.33203125" style="123" customWidth="1"/>
    <col min="24" max="24" width="16.21875" style="123" customWidth="1"/>
    <col min="25" max="25" width="14.109375" style="123" bestFit="1" customWidth="1"/>
    <col min="26" max="28" width="12.77734375" style="123" bestFit="1" customWidth="1"/>
    <col min="29" max="29" width="9" style="123" bestFit="1" customWidth="1"/>
    <col min="30" max="30" width="11.77734375" style="123" customWidth="1"/>
    <col min="31" max="31" width="12.109375" style="123" customWidth="1"/>
    <col min="32" max="33" width="12.77734375" style="123" bestFit="1" customWidth="1"/>
    <col min="34" max="34" width="9.88671875" style="123" customWidth="1"/>
    <col min="35" max="35" width="13.88671875" style="123" customWidth="1"/>
    <col min="36" max="36" width="9" style="123" bestFit="1" customWidth="1"/>
    <col min="37" max="37" width="14.33203125" style="123" customWidth="1"/>
    <col min="38" max="38" width="13.33203125" style="123" customWidth="1"/>
    <col min="39" max="39" width="14.21875" style="123" customWidth="1"/>
    <col min="40" max="40" width="15.77734375" style="123" customWidth="1"/>
  </cols>
  <sheetData>
    <row r="1" spans="1:40" s="17" customFormat="1" ht="40.049999999999997" customHeight="1" x14ac:dyDescent="0.3">
      <c r="A1" s="177" t="s">
        <v>85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</row>
    <row r="2" spans="1:40" s="36" customFormat="1" ht="16.2" thickBot="1" x14ac:dyDescent="0.35">
      <c r="A2" s="32" t="s">
        <v>73</v>
      </c>
      <c r="B2" s="33" t="s">
        <v>74</v>
      </c>
      <c r="C2" s="34"/>
      <c r="D2" s="34"/>
      <c r="E2" s="34"/>
      <c r="F2" s="35"/>
      <c r="G2" s="35"/>
      <c r="H2" s="35"/>
      <c r="I2" s="35"/>
      <c r="J2" s="35"/>
      <c r="K2" s="35"/>
      <c r="L2" s="35"/>
      <c r="M2" s="35"/>
      <c r="N2" s="203"/>
      <c r="O2" s="203"/>
      <c r="P2" s="203"/>
      <c r="Q2" s="203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</row>
    <row r="3" spans="1:40" s="6" customFormat="1" ht="24" customHeight="1" x14ac:dyDescent="0.35">
      <c r="A3" s="204" t="s">
        <v>76</v>
      </c>
      <c r="B3" s="206" t="s">
        <v>0</v>
      </c>
      <c r="C3" s="208" t="s">
        <v>1</v>
      </c>
      <c r="D3" s="210" t="s">
        <v>57</v>
      </c>
      <c r="E3" s="214" t="s">
        <v>72</v>
      </c>
      <c r="F3" s="212" t="s">
        <v>2</v>
      </c>
      <c r="G3" s="217" t="s">
        <v>7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190" t="s">
        <v>18</v>
      </c>
      <c r="T3" s="191"/>
      <c r="U3" s="191"/>
      <c r="V3" s="191"/>
      <c r="W3" s="191"/>
      <c r="X3" s="191"/>
      <c r="Y3" s="180" t="s">
        <v>27</v>
      </c>
      <c r="Z3" s="181"/>
      <c r="AA3" s="181"/>
      <c r="AB3" s="181"/>
      <c r="AC3" s="181"/>
      <c r="AD3" s="181"/>
      <c r="AE3" s="181"/>
      <c r="AF3" s="181"/>
      <c r="AG3" s="181"/>
      <c r="AH3" s="181"/>
      <c r="AI3" s="182" t="s">
        <v>32</v>
      </c>
      <c r="AJ3" s="183"/>
      <c r="AK3" s="183"/>
      <c r="AL3" s="183"/>
      <c r="AM3" s="178" t="s">
        <v>46</v>
      </c>
      <c r="AN3" s="184" t="s">
        <v>24</v>
      </c>
    </row>
    <row r="4" spans="1:40" ht="15.45" customHeight="1" x14ac:dyDescent="0.3">
      <c r="A4" s="205"/>
      <c r="B4" s="207"/>
      <c r="C4" s="209"/>
      <c r="D4" s="211"/>
      <c r="E4" s="215"/>
      <c r="F4" s="213"/>
      <c r="G4" s="194" t="s">
        <v>8</v>
      </c>
      <c r="H4" s="194" t="s">
        <v>9</v>
      </c>
      <c r="I4" s="194" t="s">
        <v>10</v>
      </c>
      <c r="J4" s="194" t="s">
        <v>36</v>
      </c>
      <c r="K4" s="194" t="s">
        <v>11</v>
      </c>
      <c r="L4" s="194" t="s">
        <v>12</v>
      </c>
      <c r="M4" s="194" t="s">
        <v>13</v>
      </c>
      <c r="N4" s="218" t="s">
        <v>14</v>
      </c>
      <c r="O4" s="218" t="s">
        <v>17</v>
      </c>
      <c r="P4" s="218" t="s">
        <v>15</v>
      </c>
      <c r="Q4" s="218" t="s">
        <v>37</v>
      </c>
      <c r="R4" s="218" t="s">
        <v>24</v>
      </c>
      <c r="S4" s="192" t="s">
        <v>19</v>
      </c>
      <c r="T4" s="192" t="s">
        <v>20</v>
      </c>
      <c r="U4" s="192" t="s">
        <v>21</v>
      </c>
      <c r="V4" s="192" t="s">
        <v>22</v>
      </c>
      <c r="W4" s="192" t="s">
        <v>23</v>
      </c>
      <c r="X4" s="192" t="s">
        <v>24</v>
      </c>
      <c r="Y4" s="188" t="s">
        <v>29</v>
      </c>
      <c r="Z4" s="188" t="s">
        <v>28</v>
      </c>
      <c r="AA4" s="188" t="s">
        <v>3</v>
      </c>
      <c r="AB4" s="188" t="s">
        <v>4</v>
      </c>
      <c r="AC4" s="188" t="s">
        <v>5</v>
      </c>
      <c r="AD4" s="188" t="s">
        <v>25</v>
      </c>
      <c r="AE4" s="188" t="s">
        <v>26</v>
      </c>
      <c r="AF4" s="188" t="s">
        <v>30</v>
      </c>
      <c r="AG4" s="188" t="s">
        <v>31</v>
      </c>
      <c r="AH4" s="188" t="s">
        <v>24</v>
      </c>
      <c r="AI4" s="186" t="s">
        <v>33</v>
      </c>
      <c r="AJ4" s="186" t="s">
        <v>34</v>
      </c>
      <c r="AK4" s="186" t="s">
        <v>35</v>
      </c>
      <c r="AL4" s="186" t="s">
        <v>24</v>
      </c>
      <c r="AM4" s="178"/>
      <c r="AN4" s="184"/>
    </row>
    <row r="5" spans="1:40" ht="49.05" customHeight="1" x14ac:dyDescent="0.3">
      <c r="A5" s="205"/>
      <c r="B5" s="207"/>
      <c r="C5" s="209"/>
      <c r="D5" s="211"/>
      <c r="E5" s="216"/>
      <c r="F5" s="213"/>
      <c r="G5" s="195"/>
      <c r="H5" s="195"/>
      <c r="I5" s="195"/>
      <c r="J5" s="195"/>
      <c r="K5" s="195"/>
      <c r="L5" s="195"/>
      <c r="M5" s="195"/>
      <c r="N5" s="220"/>
      <c r="O5" s="220"/>
      <c r="P5" s="219"/>
      <c r="Q5" s="219" t="s">
        <v>6</v>
      </c>
      <c r="R5" s="219"/>
      <c r="S5" s="193"/>
      <c r="T5" s="193"/>
      <c r="U5" s="193"/>
      <c r="V5" s="193"/>
      <c r="W5" s="193"/>
      <c r="X5" s="193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7"/>
      <c r="AJ5" s="187"/>
      <c r="AK5" s="187"/>
      <c r="AL5" s="187"/>
      <c r="AM5" s="179"/>
      <c r="AN5" s="185"/>
    </row>
    <row r="6" spans="1:40" s="44" customFormat="1" ht="15.6" x14ac:dyDescent="0.3">
      <c r="A6" s="39"/>
      <c r="B6" s="40"/>
      <c r="C6" s="40"/>
      <c r="D6" s="41" t="s">
        <v>16</v>
      </c>
      <c r="E6" s="41"/>
      <c r="F6" s="13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</row>
    <row r="7" spans="1:40" ht="25.8" customHeight="1" x14ac:dyDescent="0.3">
      <c r="A7" s="55" t="s">
        <v>81</v>
      </c>
      <c r="B7" s="54">
        <v>44166</v>
      </c>
      <c r="C7" s="45" t="s">
        <v>82</v>
      </c>
      <c r="D7" s="46" t="s">
        <v>83</v>
      </c>
      <c r="E7" s="46"/>
      <c r="F7" s="131">
        <f>SUM(X7:AN7)</f>
        <v>20000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>
        <v>20000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</row>
    <row r="8" spans="1:40" s="16" customFormat="1" ht="25.8" customHeight="1" x14ac:dyDescent="0.3">
      <c r="A8" s="199" t="s">
        <v>75</v>
      </c>
      <c r="B8" s="199"/>
      <c r="C8" s="199"/>
      <c r="D8" s="199"/>
      <c r="E8" s="48"/>
      <c r="F8" s="132">
        <f t="shared" ref="F8:F13" si="0">SUM(G8:AN8)</f>
        <v>20000</v>
      </c>
      <c r="G8" s="14">
        <f t="shared" ref="G8:AN8" si="1">SUM(G7:G7)</f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4">
        <f t="shared" si="1"/>
        <v>0</v>
      </c>
      <c r="P8" s="14">
        <f t="shared" si="1"/>
        <v>0</v>
      </c>
      <c r="Q8" s="14">
        <f t="shared" si="1"/>
        <v>0</v>
      </c>
      <c r="R8" s="14">
        <f t="shared" si="1"/>
        <v>0</v>
      </c>
      <c r="S8" s="14">
        <f t="shared" si="1"/>
        <v>0</v>
      </c>
      <c r="T8" s="14">
        <f t="shared" si="1"/>
        <v>0</v>
      </c>
      <c r="U8" s="14">
        <f t="shared" si="1"/>
        <v>0</v>
      </c>
      <c r="V8" s="14">
        <f t="shared" si="1"/>
        <v>0</v>
      </c>
      <c r="W8" s="14">
        <f t="shared" si="1"/>
        <v>0</v>
      </c>
      <c r="X8" s="14">
        <f t="shared" si="1"/>
        <v>20000</v>
      </c>
      <c r="Y8" s="14">
        <f t="shared" si="1"/>
        <v>0</v>
      </c>
      <c r="Z8" s="14">
        <f t="shared" si="1"/>
        <v>0</v>
      </c>
      <c r="AA8" s="14">
        <f t="shared" si="1"/>
        <v>0</v>
      </c>
      <c r="AB8" s="14">
        <f t="shared" si="1"/>
        <v>0</v>
      </c>
      <c r="AC8" s="14">
        <f t="shared" si="1"/>
        <v>0</v>
      </c>
      <c r="AD8" s="14">
        <f t="shared" si="1"/>
        <v>0</v>
      </c>
      <c r="AE8" s="14">
        <f t="shared" si="1"/>
        <v>0</v>
      </c>
      <c r="AF8" s="14">
        <f t="shared" si="1"/>
        <v>0</v>
      </c>
      <c r="AG8" s="14">
        <f t="shared" si="1"/>
        <v>0</v>
      </c>
      <c r="AH8" s="14">
        <f t="shared" si="1"/>
        <v>0</v>
      </c>
      <c r="AI8" s="14">
        <f t="shared" si="1"/>
        <v>0</v>
      </c>
      <c r="AJ8" s="14">
        <f t="shared" si="1"/>
        <v>0</v>
      </c>
      <c r="AK8" s="14">
        <f t="shared" si="1"/>
        <v>0</v>
      </c>
      <c r="AL8" s="14">
        <f t="shared" si="1"/>
        <v>0</v>
      </c>
      <c r="AM8" s="14">
        <f t="shared" si="1"/>
        <v>0</v>
      </c>
      <c r="AN8" s="14">
        <f t="shared" si="1"/>
        <v>0</v>
      </c>
    </row>
    <row r="9" spans="1:40" ht="25.8" customHeight="1" x14ac:dyDescent="0.3">
      <c r="A9" s="49" t="s">
        <v>87</v>
      </c>
      <c r="B9" s="53">
        <v>44167</v>
      </c>
      <c r="C9" s="1" t="s">
        <v>82</v>
      </c>
      <c r="D9" s="2" t="s">
        <v>88</v>
      </c>
      <c r="E9" s="2"/>
      <c r="F9" s="133">
        <f t="shared" si="0"/>
        <v>40000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>
        <v>40000</v>
      </c>
    </row>
    <row r="10" spans="1:40" s="16" customFormat="1" ht="25.8" customHeight="1" x14ac:dyDescent="0.3">
      <c r="A10" s="199" t="s">
        <v>75</v>
      </c>
      <c r="B10" s="199"/>
      <c r="C10" s="199"/>
      <c r="D10" s="199"/>
      <c r="E10" s="37"/>
      <c r="F10" s="132">
        <f t="shared" si="0"/>
        <v>40000</v>
      </c>
      <c r="G10" s="14">
        <f t="shared" ref="G10:AN10" si="2">SUM(G9:G9)</f>
        <v>0</v>
      </c>
      <c r="H10" s="14">
        <f t="shared" si="2"/>
        <v>0</v>
      </c>
      <c r="I10" s="14">
        <f t="shared" si="2"/>
        <v>0</v>
      </c>
      <c r="J10" s="14">
        <f t="shared" si="2"/>
        <v>0</v>
      </c>
      <c r="K10" s="14">
        <f t="shared" si="2"/>
        <v>0</v>
      </c>
      <c r="L10" s="14">
        <f t="shared" si="2"/>
        <v>0</v>
      </c>
      <c r="M10" s="14">
        <f t="shared" si="2"/>
        <v>0</v>
      </c>
      <c r="N10" s="14">
        <f t="shared" si="2"/>
        <v>0</v>
      </c>
      <c r="O10" s="14">
        <f t="shared" si="2"/>
        <v>0</v>
      </c>
      <c r="P10" s="14">
        <f t="shared" si="2"/>
        <v>0</v>
      </c>
      <c r="Q10" s="14">
        <f t="shared" si="2"/>
        <v>0</v>
      </c>
      <c r="R10" s="14">
        <f t="shared" si="2"/>
        <v>0</v>
      </c>
      <c r="S10" s="14">
        <f t="shared" si="2"/>
        <v>0</v>
      </c>
      <c r="T10" s="14">
        <f t="shared" si="2"/>
        <v>0</v>
      </c>
      <c r="U10" s="14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4">
        <f t="shared" si="2"/>
        <v>0</v>
      </c>
      <c r="AB10" s="14">
        <f t="shared" si="2"/>
        <v>0</v>
      </c>
      <c r="AC10" s="14">
        <f t="shared" si="2"/>
        <v>0</v>
      </c>
      <c r="AD10" s="14">
        <f t="shared" si="2"/>
        <v>0</v>
      </c>
      <c r="AE10" s="14">
        <f t="shared" si="2"/>
        <v>0</v>
      </c>
      <c r="AF10" s="14">
        <f t="shared" si="2"/>
        <v>0</v>
      </c>
      <c r="AG10" s="14">
        <f t="shared" si="2"/>
        <v>0</v>
      </c>
      <c r="AH10" s="14">
        <f t="shared" si="2"/>
        <v>0</v>
      </c>
      <c r="AI10" s="14">
        <f t="shared" si="2"/>
        <v>0</v>
      </c>
      <c r="AJ10" s="14">
        <f t="shared" si="2"/>
        <v>0</v>
      </c>
      <c r="AK10" s="14">
        <f t="shared" si="2"/>
        <v>0</v>
      </c>
      <c r="AL10" s="14">
        <f t="shared" si="2"/>
        <v>0</v>
      </c>
      <c r="AM10" s="14">
        <f t="shared" si="2"/>
        <v>0</v>
      </c>
      <c r="AN10" s="14">
        <f t="shared" si="2"/>
        <v>40000</v>
      </c>
    </row>
    <row r="11" spans="1:40" s="9" customFormat="1" ht="25.8" customHeight="1" x14ac:dyDescent="0.3">
      <c r="A11" s="50" t="s">
        <v>91</v>
      </c>
      <c r="B11" s="7">
        <v>44168</v>
      </c>
      <c r="C11" s="7" t="s">
        <v>82</v>
      </c>
      <c r="D11" s="8" t="s">
        <v>92</v>
      </c>
      <c r="E11" s="8"/>
      <c r="F11" s="133">
        <f t="shared" si="0"/>
        <v>570000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>
        <v>570000</v>
      </c>
      <c r="AM11" s="5"/>
      <c r="AN11" s="5"/>
    </row>
    <row r="12" spans="1:40" s="16" customFormat="1" ht="25.8" customHeight="1" x14ac:dyDescent="0.3">
      <c r="A12" s="199" t="s">
        <v>75</v>
      </c>
      <c r="B12" s="199"/>
      <c r="C12" s="199"/>
      <c r="D12" s="199"/>
      <c r="E12" s="37"/>
      <c r="F12" s="132">
        <f t="shared" si="0"/>
        <v>570000</v>
      </c>
      <c r="G12" s="15">
        <f t="shared" ref="G12:AN12" si="3">SUM(G11:G11)</f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  <c r="N12" s="15">
        <f t="shared" si="3"/>
        <v>0</v>
      </c>
      <c r="O12" s="15">
        <f t="shared" si="3"/>
        <v>0</v>
      </c>
      <c r="P12" s="15">
        <f t="shared" si="3"/>
        <v>0</v>
      </c>
      <c r="Q12" s="15">
        <f t="shared" si="3"/>
        <v>0</v>
      </c>
      <c r="R12" s="15">
        <f t="shared" si="3"/>
        <v>0</v>
      </c>
      <c r="S12" s="15">
        <f t="shared" si="3"/>
        <v>0</v>
      </c>
      <c r="T12" s="15">
        <f t="shared" si="3"/>
        <v>0</v>
      </c>
      <c r="U12" s="15">
        <f t="shared" si="3"/>
        <v>0</v>
      </c>
      <c r="V12" s="15">
        <f t="shared" si="3"/>
        <v>0</v>
      </c>
      <c r="W12" s="15">
        <f t="shared" si="3"/>
        <v>0</v>
      </c>
      <c r="X12" s="15">
        <f t="shared" si="3"/>
        <v>0</v>
      </c>
      <c r="Y12" s="15">
        <f t="shared" si="3"/>
        <v>0</v>
      </c>
      <c r="Z12" s="15">
        <f t="shared" si="3"/>
        <v>0</v>
      </c>
      <c r="AA12" s="15">
        <f t="shared" si="3"/>
        <v>0</v>
      </c>
      <c r="AB12" s="15">
        <f t="shared" si="3"/>
        <v>0</v>
      </c>
      <c r="AC12" s="15">
        <f t="shared" si="3"/>
        <v>0</v>
      </c>
      <c r="AD12" s="15">
        <f t="shared" si="3"/>
        <v>0</v>
      </c>
      <c r="AE12" s="15">
        <f t="shared" si="3"/>
        <v>0</v>
      </c>
      <c r="AF12" s="15">
        <f t="shared" si="3"/>
        <v>0</v>
      </c>
      <c r="AG12" s="15">
        <f t="shared" si="3"/>
        <v>0</v>
      </c>
      <c r="AH12" s="15">
        <f t="shared" si="3"/>
        <v>0</v>
      </c>
      <c r="AI12" s="15">
        <f t="shared" si="3"/>
        <v>0</v>
      </c>
      <c r="AJ12" s="15">
        <f t="shared" si="3"/>
        <v>0</v>
      </c>
      <c r="AK12" s="15">
        <f t="shared" si="3"/>
        <v>0</v>
      </c>
      <c r="AL12" s="15">
        <f t="shared" si="3"/>
        <v>570000</v>
      </c>
      <c r="AM12" s="15">
        <f t="shared" si="3"/>
        <v>0</v>
      </c>
      <c r="AN12" s="15">
        <f t="shared" si="3"/>
        <v>0</v>
      </c>
    </row>
    <row r="13" spans="1:40" s="9" customFormat="1" ht="25.8" customHeight="1" x14ac:dyDescent="0.3">
      <c r="A13" s="50" t="s">
        <v>95</v>
      </c>
      <c r="B13" s="52">
        <v>44169</v>
      </c>
      <c r="C13" s="7" t="s">
        <v>82</v>
      </c>
      <c r="D13" s="8" t="s">
        <v>98</v>
      </c>
      <c r="E13" s="8"/>
      <c r="F13" s="133">
        <f t="shared" si="0"/>
        <v>120000</v>
      </c>
      <c r="G13" s="4"/>
      <c r="H13" s="4"/>
      <c r="I13" s="4"/>
      <c r="J13" s="4"/>
      <c r="K13" s="4"/>
      <c r="L13" s="4"/>
      <c r="M13" s="4"/>
      <c r="N13" s="4"/>
      <c r="O13" s="4"/>
      <c r="P13" s="4">
        <v>37000</v>
      </c>
      <c r="Q13" s="4">
        <v>83000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s="9" customFormat="1" ht="25.8" customHeight="1" x14ac:dyDescent="0.3">
      <c r="A14" s="50" t="s">
        <v>96</v>
      </c>
      <c r="B14" s="52">
        <v>44169</v>
      </c>
      <c r="C14" s="7" t="s">
        <v>82</v>
      </c>
      <c r="D14" s="8" t="s">
        <v>99</v>
      </c>
      <c r="E14" s="10"/>
      <c r="F14" s="133">
        <f t="shared" ref="F14:F15" si="4">SUM(G14:AN14)</f>
        <v>236000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/>
      <c r="S14" s="5">
        <v>236000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s="9" customFormat="1" ht="25.8" customHeight="1" x14ac:dyDescent="0.3">
      <c r="A15" s="50" t="s">
        <v>97</v>
      </c>
      <c r="B15" s="52">
        <v>44169</v>
      </c>
      <c r="C15" s="7" t="s">
        <v>82</v>
      </c>
      <c r="D15" s="8" t="s">
        <v>100</v>
      </c>
      <c r="E15" s="8"/>
      <c r="F15" s="133">
        <f t="shared" si="4"/>
        <v>2630000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>
        <v>2630000</v>
      </c>
      <c r="AM15" s="5"/>
      <c r="AN15" s="5"/>
    </row>
    <row r="16" spans="1:40" s="16" customFormat="1" ht="25.8" customHeight="1" x14ac:dyDescent="0.3">
      <c r="A16" s="199" t="s">
        <v>75</v>
      </c>
      <c r="B16" s="199"/>
      <c r="C16" s="199"/>
      <c r="D16" s="199"/>
      <c r="E16" s="38"/>
      <c r="F16" s="132">
        <f>SUM(G16:AN16)</f>
        <v>2986000</v>
      </c>
      <c r="G16" s="15">
        <f t="shared" ref="G16:AN16" si="5">SUM(G13:G15)</f>
        <v>0</v>
      </c>
      <c r="H16" s="15">
        <f t="shared" si="5"/>
        <v>0</v>
      </c>
      <c r="I16" s="15">
        <f t="shared" si="5"/>
        <v>0</v>
      </c>
      <c r="J16" s="15">
        <f t="shared" si="5"/>
        <v>0</v>
      </c>
      <c r="K16" s="15">
        <f t="shared" si="5"/>
        <v>0</v>
      </c>
      <c r="L16" s="15">
        <f t="shared" si="5"/>
        <v>0</v>
      </c>
      <c r="M16" s="15">
        <f t="shared" si="5"/>
        <v>0</v>
      </c>
      <c r="N16" s="15">
        <f t="shared" si="5"/>
        <v>0</v>
      </c>
      <c r="O16" s="15">
        <f t="shared" si="5"/>
        <v>0</v>
      </c>
      <c r="P16" s="15">
        <f t="shared" si="5"/>
        <v>37000</v>
      </c>
      <c r="Q16" s="15">
        <f t="shared" si="5"/>
        <v>83000</v>
      </c>
      <c r="R16" s="15">
        <f t="shared" si="5"/>
        <v>0</v>
      </c>
      <c r="S16" s="15">
        <f t="shared" si="5"/>
        <v>236000</v>
      </c>
      <c r="T16" s="15">
        <f t="shared" si="5"/>
        <v>0</v>
      </c>
      <c r="U16" s="15">
        <f t="shared" si="5"/>
        <v>0</v>
      </c>
      <c r="V16" s="15">
        <f t="shared" si="5"/>
        <v>0</v>
      </c>
      <c r="W16" s="15">
        <f t="shared" si="5"/>
        <v>0</v>
      </c>
      <c r="X16" s="15">
        <f t="shared" si="5"/>
        <v>0</v>
      </c>
      <c r="Y16" s="15">
        <f t="shared" si="5"/>
        <v>0</v>
      </c>
      <c r="Z16" s="15">
        <f t="shared" si="5"/>
        <v>0</v>
      </c>
      <c r="AA16" s="15">
        <f t="shared" si="5"/>
        <v>0</v>
      </c>
      <c r="AB16" s="15">
        <f t="shared" si="5"/>
        <v>0</v>
      </c>
      <c r="AC16" s="15">
        <f t="shared" si="5"/>
        <v>0</v>
      </c>
      <c r="AD16" s="15">
        <f t="shared" si="5"/>
        <v>0</v>
      </c>
      <c r="AE16" s="15">
        <f t="shared" si="5"/>
        <v>0</v>
      </c>
      <c r="AF16" s="15">
        <f t="shared" si="5"/>
        <v>0</v>
      </c>
      <c r="AG16" s="15">
        <f t="shared" si="5"/>
        <v>0</v>
      </c>
      <c r="AH16" s="15">
        <f t="shared" si="5"/>
        <v>0</v>
      </c>
      <c r="AI16" s="15">
        <f t="shared" si="5"/>
        <v>0</v>
      </c>
      <c r="AJ16" s="15">
        <f t="shared" si="5"/>
        <v>0</v>
      </c>
      <c r="AK16" s="15">
        <f t="shared" si="5"/>
        <v>0</v>
      </c>
      <c r="AL16" s="15">
        <f t="shared" si="5"/>
        <v>2630000</v>
      </c>
      <c r="AM16" s="15">
        <f t="shared" si="5"/>
        <v>0</v>
      </c>
      <c r="AN16" s="15">
        <f t="shared" si="5"/>
        <v>0</v>
      </c>
    </row>
    <row r="17" spans="1:40" s="9" customFormat="1" ht="25.8" customHeight="1" x14ac:dyDescent="0.3">
      <c r="A17" s="50" t="s">
        <v>102</v>
      </c>
      <c r="B17" s="12">
        <v>44170</v>
      </c>
      <c r="C17" s="12" t="s">
        <v>82</v>
      </c>
      <c r="D17" s="8" t="s">
        <v>103</v>
      </c>
      <c r="E17" s="13"/>
      <c r="F17" s="133">
        <f>SUM(G17:AN17)</f>
        <v>89000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v>89000</v>
      </c>
      <c r="AI17" s="5"/>
      <c r="AJ17" s="5"/>
      <c r="AK17" s="5"/>
      <c r="AL17" s="5"/>
      <c r="AM17" s="5"/>
      <c r="AN17" s="5"/>
    </row>
    <row r="18" spans="1:40" s="16" customFormat="1" ht="25.8" customHeight="1" x14ac:dyDescent="0.3">
      <c r="A18" s="196" t="s">
        <v>75</v>
      </c>
      <c r="B18" s="197"/>
      <c r="C18" s="197"/>
      <c r="D18" s="198"/>
      <c r="E18" s="38"/>
      <c r="F18" s="132">
        <f>SUM(G18:AN18)</f>
        <v>89000</v>
      </c>
      <c r="G18" s="15">
        <f>G17</f>
        <v>0</v>
      </c>
      <c r="H18" s="15">
        <f t="shared" ref="H18:AN18" si="6">H17</f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6"/>
        <v>0</v>
      </c>
      <c r="O18" s="15">
        <f t="shared" si="6"/>
        <v>0</v>
      </c>
      <c r="P18" s="15">
        <f t="shared" si="6"/>
        <v>0</v>
      </c>
      <c r="Q18" s="15">
        <f t="shared" si="6"/>
        <v>0</v>
      </c>
      <c r="R18" s="15">
        <f t="shared" si="6"/>
        <v>0</v>
      </c>
      <c r="S18" s="15">
        <f t="shared" si="6"/>
        <v>0</v>
      </c>
      <c r="T18" s="15">
        <f t="shared" si="6"/>
        <v>0</v>
      </c>
      <c r="U18" s="15">
        <f t="shared" si="6"/>
        <v>0</v>
      </c>
      <c r="V18" s="15">
        <f t="shared" si="6"/>
        <v>0</v>
      </c>
      <c r="W18" s="15">
        <f t="shared" si="6"/>
        <v>0</v>
      </c>
      <c r="X18" s="15">
        <f t="shared" si="6"/>
        <v>0</v>
      </c>
      <c r="Y18" s="15">
        <f t="shared" si="6"/>
        <v>0</v>
      </c>
      <c r="Z18" s="15">
        <f t="shared" si="6"/>
        <v>0</v>
      </c>
      <c r="AA18" s="15">
        <f t="shared" si="6"/>
        <v>0</v>
      </c>
      <c r="AB18" s="15">
        <f t="shared" si="6"/>
        <v>0</v>
      </c>
      <c r="AC18" s="15">
        <f t="shared" si="6"/>
        <v>0</v>
      </c>
      <c r="AD18" s="15">
        <f t="shared" si="6"/>
        <v>0</v>
      </c>
      <c r="AE18" s="15">
        <f t="shared" si="6"/>
        <v>0</v>
      </c>
      <c r="AF18" s="15">
        <f t="shared" si="6"/>
        <v>0</v>
      </c>
      <c r="AG18" s="15">
        <f t="shared" si="6"/>
        <v>0</v>
      </c>
      <c r="AH18" s="15">
        <f t="shared" si="6"/>
        <v>89000</v>
      </c>
      <c r="AI18" s="15">
        <f t="shared" si="6"/>
        <v>0</v>
      </c>
      <c r="AJ18" s="15">
        <f t="shared" si="6"/>
        <v>0</v>
      </c>
      <c r="AK18" s="15">
        <f t="shared" si="6"/>
        <v>0</v>
      </c>
      <c r="AL18" s="15">
        <f t="shared" si="6"/>
        <v>0</v>
      </c>
      <c r="AM18" s="15">
        <f t="shared" si="6"/>
        <v>0</v>
      </c>
      <c r="AN18" s="15">
        <f t="shared" si="6"/>
        <v>0</v>
      </c>
    </row>
    <row r="19" spans="1:40" s="9" customFormat="1" ht="25.8" customHeight="1" x14ac:dyDescent="0.3">
      <c r="A19" s="51" t="s">
        <v>105</v>
      </c>
      <c r="B19" s="12">
        <v>44171</v>
      </c>
      <c r="C19" s="12" t="s">
        <v>82</v>
      </c>
      <c r="D19" s="8" t="s">
        <v>106</v>
      </c>
      <c r="E19" s="13"/>
      <c r="F19" s="134">
        <f t="shared" ref="F19:F50" si="7">SUM(G19:AN19)</f>
        <v>90000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>
        <v>90000</v>
      </c>
      <c r="AM19" s="5"/>
      <c r="AN19" s="5"/>
    </row>
    <row r="20" spans="1:40" s="16" customFormat="1" ht="25.8" customHeight="1" x14ac:dyDescent="0.3">
      <c r="A20" s="200" t="s">
        <v>75</v>
      </c>
      <c r="B20" s="201"/>
      <c r="C20" s="201"/>
      <c r="D20" s="202"/>
      <c r="E20" s="38"/>
      <c r="F20" s="132">
        <f t="shared" si="7"/>
        <v>90000</v>
      </c>
      <c r="G20" s="15">
        <f t="shared" ref="G20:AN20" si="8">SUM(G19:G19)</f>
        <v>0</v>
      </c>
      <c r="H20" s="15">
        <f t="shared" si="8"/>
        <v>0</v>
      </c>
      <c r="I20" s="15">
        <f t="shared" si="8"/>
        <v>0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8"/>
        <v>0</v>
      </c>
      <c r="O20" s="15">
        <f t="shared" si="8"/>
        <v>0</v>
      </c>
      <c r="P20" s="15">
        <f t="shared" si="8"/>
        <v>0</v>
      </c>
      <c r="Q20" s="15">
        <f t="shared" si="8"/>
        <v>0</v>
      </c>
      <c r="R20" s="15">
        <f t="shared" si="8"/>
        <v>0</v>
      </c>
      <c r="S20" s="15">
        <f t="shared" si="8"/>
        <v>0</v>
      </c>
      <c r="T20" s="15">
        <f t="shared" si="8"/>
        <v>0</v>
      </c>
      <c r="U20" s="15">
        <f t="shared" si="8"/>
        <v>0</v>
      </c>
      <c r="V20" s="15">
        <f t="shared" si="8"/>
        <v>0</v>
      </c>
      <c r="W20" s="15">
        <f t="shared" si="8"/>
        <v>0</v>
      </c>
      <c r="X20" s="15">
        <f t="shared" si="8"/>
        <v>0</v>
      </c>
      <c r="Y20" s="15">
        <f t="shared" si="8"/>
        <v>0</v>
      </c>
      <c r="Z20" s="15">
        <f t="shared" si="8"/>
        <v>0</v>
      </c>
      <c r="AA20" s="15">
        <f t="shared" si="8"/>
        <v>0</v>
      </c>
      <c r="AB20" s="15">
        <f t="shared" si="8"/>
        <v>0</v>
      </c>
      <c r="AC20" s="15">
        <f t="shared" si="8"/>
        <v>0</v>
      </c>
      <c r="AD20" s="15">
        <f t="shared" si="8"/>
        <v>0</v>
      </c>
      <c r="AE20" s="15">
        <f t="shared" si="8"/>
        <v>0</v>
      </c>
      <c r="AF20" s="15">
        <f t="shared" si="8"/>
        <v>0</v>
      </c>
      <c r="AG20" s="15">
        <f t="shared" si="8"/>
        <v>0</v>
      </c>
      <c r="AH20" s="15">
        <f t="shared" si="8"/>
        <v>0</v>
      </c>
      <c r="AI20" s="15">
        <f t="shared" si="8"/>
        <v>0</v>
      </c>
      <c r="AJ20" s="15">
        <f t="shared" si="8"/>
        <v>0</v>
      </c>
      <c r="AK20" s="15">
        <f t="shared" si="8"/>
        <v>0</v>
      </c>
      <c r="AL20" s="15">
        <f t="shared" si="8"/>
        <v>90000</v>
      </c>
      <c r="AM20" s="15">
        <f t="shared" si="8"/>
        <v>0</v>
      </c>
      <c r="AN20" s="15">
        <f t="shared" si="8"/>
        <v>0</v>
      </c>
    </row>
    <row r="21" spans="1:40" s="9" customFormat="1" ht="25.8" customHeight="1" x14ac:dyDescent="0.3">
      <c r="A21" s="51" t="s">
        <v>109</v>
      </c>
      <c r="B21" s="12">
        <v>44172</v>
      </c>
      <c r="C21" s="12" t="s">
        <v>111</v>
      </c>
      <c r="D21" s="13" t="s">
        <v>114</v>
      </c>
      <c r="E21" s="13"/>
      <c r="F21" s="134">
        <f t="shared" si="7"/>
        <v>1500000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>
        <v>1500000</v>
      </c>
      <c r="AM21" s="5"/>
      <c r="AN21" s="5"/>
    </row>
    <row r="22" spans="1:40" s="9" customFormat="1" ht="25.8" customHeight="1" x14ac:dyDescent="0.3">
      <c r="A22" s="51" t="s">
        <v>110</v>
      </c>
      <c r="B22" s="12">
        <v>44172</v>
      </c>
      <c r="C22" s="12" t="s">
        <v>111</v>
      </c>
      <c r="D22" s="13" t="s">
        <v>112</v>
      </c>
      <c r="E22" s="13"/>
      <c r="F22" s="134">
        <f t="shared" si="7"/>
        <v>1080000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1080000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s="16" customFormat="1" ht="25.8" customHeight="1" x14ac:dyDescent="0.3">
      <c r="A23" s="200" t="s">
        <v>75</v>
      </c>
      <c r="B23" s="201"/>
      <c r="C23" s="201"/>
      <c r="D23" s="202"/>
      <c r="E23" s="38"/>
      <c r="F23" s="132">
        <f t="shared" si="7"/>
        <v>2580000</v>
      </c>
      <c r="G23" s="15">
        <f t="shared" ref="G23:AN23" si="9">SUM(G21:G22)</f>
        <v>0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9"/>
        <v>0</v>
      </c>
      <c r="O23" s="15">
        <f t="shared" si="9"/>
        <v>0</v>
      </c>
      <c r="P23" s="15">
        <f t="shared" si="9"/>
        <v>0</v>
      </c>
      <c r="Q23" s="15">
        <f t="shared" si="9"/>
        <v>0</v>
      </c>
      <c r="R23" s="15">
        <f t="shared" si="9"/>
        <v>0</v>
      </c>
      <c r="S23" s="15">
        <f t="shared" si="9"/>
        <v>0</v>
      </c>
      <c r="T23" s="15">
        <f t="shared" si="9"/>
        <v>0</v>
      </c>
      <c r="U23" s="15">
        <f t="shared" si="9"/>
        <v>0</v>
      </c>
      <c r="V23" s="15">
        <f t="shared" si="9"/>
        <v>0</v>
      </c>
      <c r="W23" s="15">
        <f t="shared" si="9"/>
        <v>1080000</v>
      </c>
      <c r="X23" s="15">
        <f t="shared" si="9"/>
        <v>0</v>
      </c>
      <c r="Y23" s="15">
        <f t="shared" si="9"/>
        <v>0</v>
      </c>
      <c r="Z23" s="15">
        <f t="shared" si="9"/>
        <v>0</v>
      </c>
      <c r="AA23" s="15">
        <f t="shared" si="9"/>
        <v>0</v>
      </c>
      <c r="AB23" s="15">
        <f t="shared" si="9"/>
        <v>0</v>
      </c>
      <c r="AC23" s="15">
        <f t="shared" si="9"/>
        <v>0</v>
      </c>
      <c r="AD23" s="15">
        <f t="shared" si="9"/>
        <v>0</v>
      </c>
      <c r="AE23" s="15">
        <f t="shared" si="9"/>
        <v>0</v>
      </c>
      <c r="AF23" s="15">
        <f t="shared" si="9"/>
        <v>0</v>
      </c>
      <c r="AG23" s="15">
        <f t="shared" si="9"/>
        <v>0</v>
      </c>
      <c r="AH23" s="15">
        <f t="shared" si="9"/>
        <v>0</v>
      </c>
      <c r="AI23" s="15">
        <f t="shared" si="9"/>
        <v>0</v>
      </c>
      <c r="AJ23" s="15">
        <f t="shared" si="9"/>
        <v>0</v>
      </c>
      <c r="AK23" s="15">
        <f t="shared" si="9"/>
        <v>0</v>
      </c>
      <c r="AL23" s="15">
        <f t="shared" si="9"/>
        <v>1500000</v>
      </c>
      <c r="AM23" s="15">
        <f t="shared" si="9"/>
        <v>0</v>
      </c>
      <c r="AN23" s="15">
        <f t="shared" si="9"/>
        <v>0</v>
      </c>
    </row>
    <row r="24" spans="1:40" s="9" customFormat="1" ht="25.8" customHeight="1" x14ac:dyDescent="0.3">
      <c r="A24" s="51" t="s">
        <v>116</v>
      </c>
      <c r="B24" s="12">
        <v>44174</v>
      </c>
      <c r="C24" s="12" t="s">
        <v>111</v>
      </c>
      <c r="D24" s="13" t="s">
        <v>117</v>
      </c>
      <c r="E24" s="13"/>
      <c r="F24" s="134">
        <f t="shared" si="7"/>
        <v>790000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v>650000</v>
      </c>
      <c r="U24" s="5"/>
      <c r="V24" s="5"/>
      <c r="W24" s="5"/>
      <c r="X24" s="5">
        <v>140000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s="9" customFormat="1" ht="25.8" customHeight="1" x14ac:dyDescent="0.3">
      <c r="A25" s="51" t="s">
        <v>118</v>
      </c>
      <c r="B25" s="12">
        <v>44174</v>
      </c>
      <c r="C25" s="12" t="s">
        <v>111</v>
      </c>
      <c r="D25" s="13" t="s">
        <v>128</v>
      </c>
      <c r="E25" s="13"/>
      <c r="F25" s="134">
        <f t="shared" si="7"/>
        <v>1300000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>
        <v>1300000</v>
      </c>
      <c r="AL25" s="5"/>
      <c r="AM25" s="5"/>
      <c r="AN25" s="5"/>
    </row>
    <row r="26" spans="1:40" s="9" customFormat="1" ht="25.8" customHeight="1" x14ac:dyDescent="0.3">
      <c r="A26" s="51" t="s">
        <v>119</v>
      </c>
      <c r="B26" s="12">
        <v>44174</v>
      </c>
      <c r="C26" s="12" t="s">
        <v>111</v>
      </c>
      <c r="D26" s="13" t="s">
        <v>130</v>
      </c>
      <c r="E26" s="13"/>
      <c r="F26" s="134">
        <f t="shared" si="7"/>
        <v>1300000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>
        <v>1300000</v>
      </c>
      <c r="AL26" s="5"/>
      <c r="AM26" s="5"/>
      <c r="AN26" s="5"/>
    </row>
    <row r="27" spans="1:40" s="9" customFormat="1" ht="25.8" customHeight="1" x14ac:dyDescent="0.3">
      <c r="A27" s="51" t="s">
        <v>120</v>
      </c>
      <c r="B27" s="12">
        <v>44174</v>
      </c>
      <c r="C27" s="12" t="s">
        <v>111</v>
      </c>
      <c r="D27" s="13" t="s">
        <v>129</v>
      </c>
      <c r="E27" s="13"/>
      <c r="F27" s="134">
        <f t="shared" si="7"/>
        <v>1300000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>
        <v>1300000</v>
      </c>
      <c r="AL27" s="5"/>
      <c r="AM27" s="5"/>
      <c r="AN27" s="5"/>
    </row>
    <row r="28" spans="1:40" s="9" customFormat="1" ht="25.8" customHeight="1" x14ac:dyDescent="0.3">
      <c r="A28" s="51" t="s">
        <v>121</v>
      </c>
      <c r="B28" s="12">
        <v>44174</v>
      </c>
      <c r="C28" s="12" t="s">
        <v>111</v>
      </c>
      <c r="D28" s="13" t="s">
        <v>131</v>
      </c>
      <c r="E28" s="13"/>
      <c r="F28" s="134">
        <f t="shared" si="7"/>
        <v>1300000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>
        <v>1300000</v>
      </c>
      <c r="AL28" s="5"/>
      <c r="AM28" s="5"/>
      <c r="AN28" s="5"/>
    </row>
    <row r="29" spans="1:40" s="9" customFormat="1" ht="25.8" customHeight="1" x14ac:dyDescent="0.3">
      <c r="A29" s="51" t="s">
        <v>122</v>
      </c>
      <c r="B29" s="12">
        <v>44174</v>
      </c>
      <c r="C29" s="12" t="s">
        <v>111</v>
      </c>
      <c r="D29" s="13" t="s">
        <v>132</v>
      </c>
      <c r="E29" s="13"/>
      <c r="F29" s="134">
        <f t="shared" si="7"/>
        <v>1300000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>
        <v>1300000</v>
      </c>
      <c r="AL29" s="5"/>
      <c r="AM29" s="5"/>
      <c r="AN29" s="5"/>
    </row>
    <row r="30" spans="1:40" s="9" customFormat="1" ht="25.8" customHeight="1" x14ac:dyDescent="0.3">
      <c r="A30" s="51" t="s">
        <v>123</v>
      </c>
      <c r="B30" s="12">
        <v>44174</v>
      </c>
      <c r="C30" s="12" t="s">
        <v>111</v>
      </c>
      <c r="D30" s="13" t="s">
        <v>133</v>
      </c>
      <c r="E30" s="13"/>
      <c r="F30" s="134">
        <f t="shared" si="7"/>
        <v>1000000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>
        <v>1000000</v>
      </c>
      <c r="AM30" s="5"/>
      <c r="AN30" s="5"/>
    </row>
    <row r="31" spans="1:40" s="9" customFormat="1" ht="25.8" customHeight="1" x14ac:dyDescent="0.3">
      <c r="A31" s="51" t="s">
        <v>124</v>
      </c>
      <c r="B31" s="12">
        <v>44174</v>
      </c>
      <c r="C31" s="12" t="s">
        <v>111</v>
      </c>
      <c r="D31" s="13" t="s">
        <v>134</v>
      </c>
      <c r="E31" s="13"/>
      <c r="F31" s="134">
        <f t="shared" si="7"/>
        <v>2000000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>
        <v>2000000</v>
      </c>
      <c r="AM31" s="5"/>
      <c r="AN31" s="5"/>
    </row>
    <row r="32" spans="1:40" s="9" customFormat="1" ht="25.8" customHeight="1" x14ac:dyDescent="0.3">
      <c r="A32" s="51" t="s">
        <v>125</v>
      </c>
      <c r="B32" s="12">
        <v>44174</v>
      </c>
      <c r="C32" s="12" t="s">
        <v>111</v>
      </c>
      <c r="D32" s="13" t="s">
        <v>135</v>
      </c>
      <c r="E32" s="13"/>
      <c r="F32" s="134">
        <f t="shared" si="7"/>
        <v>1000000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>
        <v>1000000</v>
      </c>
      <c r="AM32" s="5"/>
      <c r="AN32" s="5"/>
    </row>
    <row r="33" spans="1:40" s="9" customFormat="1" ht="25.8" customHeight="1" x14ac:dyDescent="0.3">
      <c r="A33" s="51" t="s">
        <v>126</v>
      </c>
      <c r="B33" s="12">
        <v>44174</v>
      </c>
      <c r="C33" s="12" t="s">
        <v>111</v>
      </c>
      <c r="D33" s="13" t="s">
        <v>136</v>
      </c>
      <c r="E33" s="13"/>
      <c r="F33" s="134">
        <f t="shared" si="7"/>
        <v>1500000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>
        <v>1500000</v>
      </c>
      <c r="AM33" s="5"/>
      <c r="AN33" s="5"/>
    </row>
    <row r="34" spans="1:40" s="9" customFormat="1" ht="25.8" customHeight="1" x14ac:dyDescent="0.3">
      <c r="A34" s="51" t="s">
        <v>127</v>
      </c>
      <c r="B34" s="12">
        <v>44174</v>
      </c>
      <c r="C34" s="12" t="s">
        <v>111</v>
      </c>
      <c r="D34" s="13" t="s">
        <v>138</v>
      </c>
      <c r="E34" s="13"/>
      <c r="F34" s="134">
        <f t="shared" si="7"/>
        <v>1000000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>
        <v>1000000</v>
      </c>
      <c r="AM34" s="5"/>
      <c r="AN34" s="5"/>
    </row>
    <row r="35" spans="1:40" s="65" customFormat="1" ht="25.8" customHeight="1" x14ac:dyDescent="0.3">
      <c r="A35" s="196" t="s">
        <v>77</v>
      </c>
      <c r="B35" s="197"/>
      <c r="C35" s="197"/>
      <c r="D35" s="197"/>
      <c r="E35" s="64"/>
      <c r="F35" s="132">
        <f>SUM(G35:AN35)</f>
        <v>13790000</v>
      </c>
      <c r="G35" s="64">
        <f t="shared" ref="G35:AN35" si="10">SUM(G24:G34)</f>
        <v>0</v>
      </c>
      <c r="H35" s="64">
        <f t="shared" si="10"/>
        <v>0</v>
      </c>
      <c r="I35" s="64">
        <f t="shared" si="10"/>
        <v>0</v>
      </c>
      <c r="J35" s="64">
        <f t="shared" si="10"/>
        <v>0</v>
      </c>
      <c r="K35" s="64">
        <f t="shared" si="10"/>
        <v>0</v>
      </c>
      <c r="L35" s="64">
        <f t="shared" si="10"/>
        <v>0</v>
      </c>
      <c r="M35" s="64">
        <f t="shared" si="10"/>
        <v>0</v>
      </c>
      <c r="N35" s="64">
        <f t="shared" si="10"/>
        <v>0</v>
      </c>
      <c r="O35" s="64">
        <f t="shared" si="10"/>
        <v>0</v>
      </c>
      <c r="P35" s="64">
        <f t="shared" si="10"/>
        <v>0</v>
      </c>
      <c r="Q35" s="64">
        <f t="shared" si="10"/>
        <v>0</v>
      </c>
      <c r="R35" s="64">
        <f t="shared" si="10"/>
        <v>0</v>
      </c>
      <c r="S35" s="64">
        <f t="shared" si="10"/>
        <v>0</v>
      </c>
      <c r="T35" s="64">
        <f t="shared" si="10"/>
        <v>650000</v>
      </c>
      <c r="U35" s="64">
        <f t="shared" si="10"/>
        <v>0</v>
      </c>
      <c r="V35" s="64">
        <f t="shared" si="10"/>
        <v>0</v>
      </c>
      <c r="W35" s="64">
        <f t="shared" si="10"/>
        <v>0</v>
      </c>
      <c r="X35" s="64">
        <f t="shared" si="10"/>
        <v>140000</v>
      </c>
      <c r="Y35" s="64">
        <f t="shared" si="10"/>
        <v>0</v>
      </c>
      <c r="Z35" s="64">
        <f t="shared" si="10"/>
        <v>0</v>
      </c>
      <c r="AA35" s="64">
        <f t="shared" si="10"/>
        <v>0</v>
      </c>
      <c r="AB35" s="64">
        <f t="shared" si="10"/>
        <v>0</v>
      </c>
      <c r="AC35" s="64">
        <f t="shared" si="10"/>
        <v>0</v>
      </c>
      <c r="AD35" s="64">
        <f t="shared" si="10"/>
        <v>0</v>
      </c>
      <c r="AE35" s="64">
        <f t="shared" si="10"/>
        <v>0</v>
      </c>
      <c r="AF35" s="64">
        <f t="shared" si="10"/>
        <v>0</v>
      </c>
      <c r="AG35" s="64">
        <f t="shared" si="10"/>
        <v>0</v>
      </c>
      <c r="AH35" s="64">
        <f t="shared" si="10"/>
        <v>0</v>
      </c>
      <c r="AI35" s="64">
        <f t="shared" si="10"/>
        <v>0</v>
      </c>
      <c r="AJ35" s="64">
        <f t="shared" si="10"/>
        <v>0</v>
      </c>
      <c r="AK35" s="64">
        <f t="shared" si="10"/>
        <v>6500000</v>
      </c>
      <c r="AL35" s="64">
        <f t="shared" si="10"/>
        <v>6500000</v>
      </c>
      <c r="AM35" s="64">
        <f t="shared" si="10"/>
        <v>0</v>
      </c>
      <c r="AN35" s="64">
        <f t="shared" si="10"/>
        <v>0</v>
      </c>
    </row>
    <row r="36" spans="1:40" s="9" customFormat="1" ht="25.8" customHeight="1" x14ac:dyDescent="0.3">
      <c r="A36" s="99" t="s">
        <v>140</v>
      </c>
      <c r="B36" s="12">
        <v>44175</v>
      </c>
      <c r="C36" s="12" t="s">
        <v>111</v>
      </c>
      <c r="D36" s="107" t="s">
        <v>141</v>
      </c>
      <c r="E36" s="13"/>
      <c r="F36" s="134">
        <f t="shared" si="7"/>
        <v>262200</v>
      </c>
      <c r="G36" s="5"/>
      <c r="H36" s="5"/>
      <c r="I36" s="5"/>
      <c r="J36" s="5">
        <v>262200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s="9" customFormat="1" ht="25.8" customHeight="1" x14ac:dyDescent="0.3">
      <c r="A37" s="99" t="s">
        <v>143</v>
      </c>
      <c r="B37" s="12">
        <v>44175</v>
      </c>
      <c r="C37" s="12" t="s">
        <v>111</v>
      </c>
      <c r="D37" s="100" t="s">
        <v>142</v>
      </c>
      <c r="E37" s="13"/>
      <c r="F37" s="134">
        <f t="shared" si="7"/>
        <v>370000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>
        <v>370000</v>
      </c>
      <c r="AM37" s="5"/>
      <c r="AN37" s="5"/>
    </row>
    <row r="38" spans="1:40" s="16" customFormat="1" ht="25.8" customHeight="1" x14ac:dyDescent="0.3">
      <c r="A38" s="196" t="s">
        <v>77</v>
      </c>
      <c r="B38" s="197"/>
      <c r="C38" s="197"/>
      <c r="D38" s="197"/>
      <c r="E38" s="38"/>
      <c r="F38" s="132">
        <f>SUM(G38:AN38)</f>
        <v>632200</v>
      </c>
      <c r="G38" s="15">
        <f t="shared" ref="G38:AN38" si="11">SUM(G36:G37)</f>
        <v>0</v>
      </c>
      <c r="H38" s="15">
        <f t="shared" si="11"/>
        <v>0</v>
      </c>
      <c r="I38" s="15">
        <f t="shared" si="11"/>
        <v>0</v>
      </c>
      <c r="J38" s="15">
        <f t="shared" si="11"/>
        <v>262200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 t="shared" si="11"/>
        <v>0</v>
      </c>
      <c r="P38" s="15">
        <f t="shared" si="11"/>
        <v>0</v>
      </c>
      <c r="Q38" s="15">
        <f t="shared" si="11"/>
        <v>0</v>
      </c>
      <c r="R38" s="15">
        <f t="shared" si="11"/>
        <v>0</v>
      </c>
      <c r="S38" s="15">
        <f t="shared" si="11"/>
        <v>0</v>
      </c>
      <c r="T38" s="15">
        <f t="shared" si="11"/>
        <v>0</v>
      </c>
      <c r="U38" s="15">
        <f t="shared" si="11"/>
        <v>0</v>
      </c>
      <c r="V38" s="15">
        <f t="shared" si="11"/>
        <v>0</v>
      </c>
      <c r="W38" s="15">
        <f t="shared" si="11"/>
        <v>0</v>
      </c>
      <c r="X38" s="15">
        <f t="shared" si="11"/>
        <v>0</v>
      </c>
      <c r="Y38" s="15">
        <f t="shared" si="11"/>
        <v>0</v>
      </c>
      <c r="Z38" s="15">
        <f t="shared" si="11"/>
        <v>0</v>
      </c>
      <c r="AA38" s="15">
        <f t="shared" si="11"/>
        <v>0</v>
      </c>
      <c r="AB38" s="15">
        <f t="shared" si="11"/>
        <v>0</v>
      </c>
      <c r="AC38" s="15">
        <f t="shared" si="11"/>
        <v>0</v>
      </c>
      <c r="AD38" s="15">
        <f t="shared" si="11"/>
        <v>0</v>
      </c>
      <c r="AE38" s="15">
        <f t="shared" si="11"/>
        <v>0</v>
      </c>
      <c r="AF38" s="15">
        <f t="shared" si="11"/>
        <v>0</v>
      </c>
      <c r="AG38" s="15">
        <f t="shared" si="11"/>
        <v>0</v>
      </c>
      <c r="AH38" s="15">
        <f t="shared" si="11"/>
        <v>0</v>
      </c>
      <c r="AI38" s="15">
        <f t="shared" si="11"/>
        <v>0</v>
      </c>
      <c r="AJ38" s="15">
        <f t="shared" si="11"/>
        <v>0</v>
      </c>
      <c r="AK38" s="15">
        <f t="shared" si="11"/>
        <v>0</v>
      </c>
      <c r="AL38" s="15">
        <f t="shared" si="11"/>
        <v>370000</v>
      </c>
      <c r="AM38" s="15">
        <f t="shared" si="11"/>
        <v>0</v>
      </c>
      <c r="AN38" s="15">
        <f t="shared" si="11"/>
        <v>0</v>
      </c>
    </row>
    <row r="39" spans="1:40" s="9" customFormat="1" ht="25.8" customHeight="1" x14ac:dyDescent="0.3">
      <c r="A39" s="51" t="s">
        <v>147</v>
      </c>
      <c r="B39" s="12">
        <v>44176</v>
      </c>
      <c r="C39" s="12" t="s">
        <v>111</v>
      </c>
      <c r="D39" s="13" t="s">
        <v>148</v>
      </c>
      <c r="E39" s="13"/>
      <c r="F39" s="134">
        <f t="shared" si="7"/>
        <v>11000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>
        <v>11000</v>
      </c>
    </row>
    <row r="40" spans="1:40" s="9" customFormat="1" ht="25.8" customHeight="1" x14ac:dyDescent="0.3">
      <c r="A40" s="51" t="s">
        <v>149</v>
      </c>
      <c r="B40" s="12">
        <v>44176</v>
      </c>
      <c r="C40" s="12" t="s">
        <v>111</v>
      </c>
      <c r="D40" s="13" t="s">
        <v>150</v>
      </c>
      <c r="E40" s="13"/>
      <c r="F40" s="134">
        <f t="shared" si="7"/>
        <v>30000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>
        <v>30000</v>
      </c>
      <c r="AM40" s="5"/>
      <c r="AN40" s="5"/>
    </row>
    <row r="41" spans="1:40" s="9" customFormat="1" ht="25.8" customHeight="1" x14ac:dyDescent="0.3">
      <c r="A41" s="99" t="s">
        <v>152</v>
      </c>
      <c r="B41" s="109">
        <v>44176</v>
      </c>
      <c r="C41" s="12" t="s">
        <v>111</v>
      </c>
      <c r="D41" s="107" t="s">
        <v>153</v>
      </c>
      <c r="E41" s="13"/>
      <c r="F41" s="134">
        <f t="shared" si="7"/>
        <v>368000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>
        <v>368000</v>
      </c>
      <c r="AM41" s="5"/>
      <c r="AN41" s="5"/>
    </row>
    <row r="42" spans="1:40" s="16" customFormat="1" ht="25.8" customHeight="1" x14ac:dyDescent="0.3">
      <c r="A42" s="200" t="s">
        <v>78</v>
      </c>
      <c r="B42" s="201"/>
      <c r="C42" s="201"/>
      <c r="D42" s="202"/>
      <c r="E42" s="38"/>
      <c r="F42" s="132">
        <f>SUM(G42:AN42)</f>
        <v>409000</v>
      </c>
      <c r="G42" s="15">
        <f t="shared" ref="G42:AN42" si="12">SUM(G39:G41)</f>
        <v>0</v>
      </c>
      <c r="H42" s="15">
        <f t="shared" si="12"/>
        <v>0</v>
      </c>
      <c r="I42" s="15">
        <f t="shared" si="12"/>
        <v>0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2"/>
        <v>0</v>
      </c>
      <c r="O42" s="15">
        <f t="shared" si="12"/>
        <v>0</v>
      </c>
      <c r="P42" s="15">
        <f t="shared" si="12"/>
        <v>0</v>
      </c>
      <c r="Q42" s="15">
        <f t="shared" si="12"/>
        <v>0</v>
      </c>
      <c r="R42" s="15">
        <f t="shared" si="12"/>
        <v>0</v>
      </c>
      <c r="S42" s="15">
        <f t="shared" si="12"/>
        <v>0</v>
      </c>
      <c r="T42" s="15">
        <f t="shared" si="12"/>
        <v>0</v>
      </c>
      <c r="U42" s="15">
        <f t="shared" si="12"/>
        <v>0</v>
      </c>
      <c r="V42" s="15">
        <f t="shared" si="12"/>
        <v>0</v>
      </c>
      <c r="W42" s="15">
        <f t="shared" si="12"/>
        <v>0</v>
      </c>
      <c r="X42" s="15">
        <f t="shared" si="12"/>
        <v>0</v>
      </c>
      <c r="Y42" s="15">
        <f t="shared" si="12"/>
        <v>0</v>
      </c>
      <c r="Z42" s="15">
        <f t="shared" si="12"/>
        <v>0</v>
      </c>
      <c r="AA42" s="15">
        <f t="shared" si="12"/>
        <v>0</v>
      </c>
      <c r="AB42" s="15">
        <f t="shared" si="12"/>
        <v>0</v>
      </c>
      <c r="AC42" s="15">
        <f t="shared" si="12"/>
        <v>0</v>
      </c>
      <c r="AD42" s="15">
        <f t="shared" si="12"/>
        <v>0</v>
      </c>
      <c r="AE42" s="15">
        <f t="shared" si="12"/>
        <v>0</v>
      </c>
      <c r="AF42" s="15">
        <f t="shared" si="12"/>
        <v>0</v>
      </c>
      <c r="AG42" s="15">
        <f t="shared" si="12"/>
        <v>0</v>
      </c>
      <c r="AH42" s="15">
        <f t="shared" si="12"/>
        <v>0</v>
      </c>
      <c r="AI42" s="15">
        <f t="shared" si="12"/>
        <v>0</v>
      </c>
      <c r="AJ42" s="15">
        <f t="shared" si="12"/>
        <v>0</v>
      </c>
      <c r="AK42" s="15">
        <f t="shared" si="12"/>
        <v>0</v>
      </c>
      <c r="AL42" s="15">
        <f t="shared" si="12"/>
        <v>398000</v>
      </c>
      <c r="AM42" s="15">
        <f t="shared" si="12"/>
        <v>0</v>
      </c>
      <c r="AN42" s="15">
        <f t="shared" si="12"/>
        <v>11000</v>
      </c>
    </row>
    <row r="43" spans="1:40" s="9" customFormat="1" ht="25.8" customHeight="1" x14ac:dyDescent="0.3">
      <c r="A43" s="51" t="s">
        <v>154</v>
      </c>
      <c r="B43" s="12">
        <v>44177</v>
      </c>
      <c r="C43" s="12" t="s">
        <v>155</v>
      </c>
      <c r="D43" s="13" t="s">
        <v>166</v>
      </c>
      <c r="E43" s="13"/>
      <c r="F43" s="134">
        <f t="shared" si="7"/>
        <v>150000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>
        <v>150000</v>
      </c>
      <c r="AM43" s="5"/>
      <c r="AN43" s="5"/>
    </row>
    <row r="44" spans="1:40" s="9" customFormat="1" ht="25.8" customHeight="1" x14ac:dyDescent="0.3">
      <c r="A44" s="110" t="s">
        <v>156</v>
      </c>
      <c r="B44" s="111">
        <v>44177</v>
      </c>
      <c r="C44" s="111" t="s">
        <v>111</v>
      </c>
      <c r="D44" s="112" t="s">
        <v>157</v>
      </c>
      <c r="E44" s="112"/>
      <c r="F44" s="134">
        <f t="shared" si="7"/>
        <v>163000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>
        <v>163000</v>
      </c>
    </row>
    <row r="45" spans="1:40" s="9" customFormat="1" ht="25.8" customHeight="1" x14ac:dyDescent="0.3">
      <c r="A45" s="110" t="s">
        <v>159</v>
      </c>
      <c r="B45" s="111">
        <v>44177</v>
      </c>
      <c r="C45" s="111" t="s">
        <v>111</v>
      </c>
      <c r="D45" s="112" t="s">
        <v>160</v>
      </c>
      <c r="E45" s="112"/>
      <c r="F45" s="134">
        <f t="shared" si="7"/>
        <v>200000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>
        <v>200000</v>
      </c>
    </row>
    <row r="46" spans="1:40" s="16" customFormat="1" ht="25.8" customHeight="1" x14ac:dyDescent="0.3">
      <c r="A46" s="200" t="s">
        <v>78</v>
      </c>
      <c r="B46" s="201"/>
      <c r="C46" s="201"/>
      <c r="D46" s="202"/>
      <c r="E46" s="38"/>
      <c r="F46" s="132">
        <f>SUM(G46:AN46)</f>
        <v>513000</v>
      </c>
      <c r="G46" s="15">
        <f t="shared" ref="G46:AN46" si="13">SUM(G43:G45)</f>
        <v>0</v>
      </c>
      <c r="H46" s="15">
        <f t="shared" si="13"/>
        <v>0</v>
      </c>
      <c r="I46" s="15">
        <f t="shared" si="13"/>
        <v>0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13"/>
        <v>0</v>
      </c>
      <c r="O46" s="15">
        <f t="shared" si="13"/>
        <v>0</v>
      </c>
      <c r="P46" s="15">
        <f t="shared" si="13"/>
        <v>0</v>
      </c>
      <c r="Q46" s="15">
        <f t="shared" si="13"/>
        <v>0</v>
      </c>
      <c r="R46" s="15">
        <f t="shared" si="13"/>
        <v>0</v>
      </c>
      <c r="S46" s="15">
        <f t="shared" si="13"/>
        <v>0</v>
      </c>
      <c r="T46" s="15">
        <f t="shared" si="13"/>
        <v>0</v>
      </c>
      <c r="U46" s="15">
        <f t="shared" si="13"/>
        <v>0</v>
      </c>
      <c r="V46" s="15">
        <f t="shared" si="13"/>
        <v>0</v>
      </c>
      <c r="W46" s="15">
        <f t="shared" si="13"/>
        <v>0</v>
      </c>
      <c r="X46" s="15">
        <f t="shared" si="13"/>
        <v>0</v>
      </c>
      <c r="Y46" s="15">
        <f t="shared" si="13"/>
        <v>0</v>
      </c>
      <c r="Z46" s="15">
        <f t="shared" si="13"/>
        <v>0</v>
      </c>
      <c r="AA46" s="15">
        <f t="shared" si="13"/>
        <v>0</v>
      </c>
      <c r="AB46" s="15">
        <f t="shared" si="13"/>
        <v>0</v>
      </c>
      <c r="AC46" s="15">
        <f t="shared" si="13"/>
        <v>0</v>
      </c>
      <c r="AD46" s="15">
        <f t="shared" si="13"/>
        <v>0</v>
      </c>
      <c r="AE46" s="15">
        <f t="shared" si="13"/>
        <v>0</v>
      </c>
      <c r="AF46" s="15">
        <f t="shared" si="13"/>
        <v>0</v>
      </c>
      <c r="AG46" s="15">
        <f t="shared" si="13"/>
        <v>0</v>
      </c>
      <c r="AH46" s="15">
        <f t="shared" si="13"/>
        <v>0</v>
      </c>
      <c r="AI46" s="15">
        <f t="shared" si="13"/>
        <v>0</v>
      </c>
      <c r="AJ46" s="15">
        <f t="shared" si="13"/>
        <v>0</v>
      </c>
      <c r="AK46" s="15">
        <f t="shared" si="13"/>
        <v>0</v>
      </c>
      <c r="AL46" s="15">
        <f t="shared" si="13"/>
        <v>150000</v>
      </c>
      <c r="AM46" s="15">
        <f t="shared" si="13"/>
        <v>0</v>
      </c>
      <c r="AN46" s="15">
        <f t="shared" si="13"/>
        <v>363000</v>
      </c>
    </row>
    <row r="47" spans="1:40" s="9" customFormat="1" ht="25.8" customHeight="1" x14ac:dyDescent="0.3">
      <c r="A47" s="110" t="s">
        <v>161</v>
      </c>
      <c r="B47" s="111">
        <v>44178</v>
      </c>
      <c r="C47" s="111" t="s">
        <v>111</v>
      </c>
      <c r="D47" s="112" t="s">
        <v>162</v>
      </c>
      <c r="E47" s="112"/>
      <c r="F47" s="134">
        <f t="shared" si="7"/>
        <v>15000000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>
        <v>15000000</v>
      </c>
    </row>
    <row r="48" spans="1:40" s="9" customFormat="1" ht="25.8" customHeight="1" x14ac:dyDescent="0.3">
      <c r="A48" s="110" t="s">
        <v>164</v>
      </c>
      <c r="B48" s="111">
        <v>44178</v>
      </c>
      <c r="C48" s="111" t="s">
        <v>111</v>
      </c>
      <c r="D48" s="112" t="s">
        <v>165</v>
      </c>
      <c r="E48" s="112"/>
      <c r="F48" s="134">
        <f t="shared" si="7"/>
        <v>45000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>
        <v>45000</v>
      </c>
    </row>
    <row r="49" spans="1:41" s="16" customFormat="1" ht="25.8" customHeight="1" x14ac:dyDescent="0.3">
      <c r="A49" s="200" t="s">
        <v>78</v>
      </c>
      <c r="B49" s="201"/>
      <c r="C49" s="201"/>
      <c r="D49" s="202"/>
      <c r="E49" s="38"/>
      <c r="F49" s="132">
        <f>SUM(G49:AN49)</f>
        <v>15045000</v>
      </c>
      <c r="G49" s="15">
        <f t="shared" ref="G49:AN49" si="14">SUM(G47:G48)</f>
        <v>0</v>
      </c>
      <c r="H49" s="15">
        <f t="shared" si="14"/>
        <v>0</v>
      </c>
      <c r="I49" s="15">
        <f t="shared" si="14"/>
        <v>0</v>
      </c>
      <c r="J49" s="15">
        <f t="shared" si="14"/>
        <v>0</v>
      </c>
      <c r="K49" s="15">
        <f t="shared" si="14"/>
        <v>0</v>
      </c>
      <c r="L49" s="15">
        <f t="shared" si="14"/>
        <v>0</v>
      </c>
      <c r="M49" s="15">
        <f t="shared" si="14"/>
        <v>0</v>
      </c>
      <c r="N49" s="15">
        <f t="shared" si="14"/>
        <v>0</v>
      </c>
      <c r="O49" s="15">
        <f t="shared" si="14"/>
        <v>0</v>
      </c>
      <c r="P49" s="15">
        <f t="shared" si="14"/>
        <v>0</v>
      </c>
      <c r="Q49" s="15">
        <f t="shared" si="14"/>
        <v>0</v>
      </c>
      <c r="R49" s="15">
        <f t="shared" si="14"/>
        <v>0</v>
      </c>
      <c r="S49" s="15">
        <f t="shared" si="14"/>
        <v>0</v>
      </c>
      <c r="T49" s="15">
        <f t="shared" si="14"/>
        <v>0</v>
      </c>
      <c r="U49" s="15">
        <f t="shared" si="14"/>
        <v>0</v>
      </c>
      <c r="V49" s="15">
        <f t="shared" si="14"/>
        <v>0</v>
      </c>
      <c r="W49" s="15">
        <f t="shared" si="14"/>
        <v>0</v>
      </c>
      <c r="X49" s="15">
        <f t="shared" si="14"/>
        <v>0</v>
      </c>
      <c r="Y49" s="15">
        <f t="shared" si="14"/>
        <v>0</v>
      </c>
      <c r="Z49" s="15">
        <f t="shared" si="14"/>
        <v>0</v>
      </c>
      <c r="AA49" s="15">
        <f t="shared" si="14"/>
        <v>0</v>
      </c>
      <c r="AB49" s="15">
        <f t="shared" si="14"/>
        <v>0</v>
      </c>
      <c r="AC49" s="15">
        <f t="shared" si="14"/>
        <v>0</v>
      </c>
      <c r="AD49" s="15">
        <f t="shared" si="14"/>
        <v>0</v>
      </c>
      <c r="AE49" s="15">
        <f t="shared" si="14"/>
        <v>0</v>
      </c>
      <c r="AF49" s="15">
        <f t="shared" si="14"/>
        <v>0</v>
      </c>
      <c r="AG49" s="15">
        <f t="shared" si="14"/>
        <v>0</v>
      </c>
      <c r="AH49" s="15">
        <f t="shared" si="14"/>
        <v>0</v>
      </c>
      <c r="AI49" s="15">
        <f t="shared" si="14"/>
        <v>0</v>
      </c>
      <c r="AJ49" s="15">
        <f t="shared" si="14"/>
        <v>0</v>
      </c>
      <c r="AK49" s="15">
        <f t="shared" si="14"/>
        <v>0</v>
      </c>
      <c r="AL49" s="15">
        <f t="shared" si="14"/>
        <v>0</v>
      </c>
      <c r="AM49" s="15">
        <f t="shared" si="14"/>
        <v>0</v>
      </c>
      <c r="AN49" s="15">
        <f t="shared" si="14"/>
        <v>15045000</v>
      </c>
    </row>
    <row r="50" spans="1:41" s="9" customFormat="1" ht="25.8" customHeight="1" x14ac:dyDescent="0.3">
      <c r="A50" s="110" t="s">
        <v>167</v>
      </c>
      <c r="B50" s="111">
        <v>44179</v>
      </c>
      <c r="C50" s="111" t="s">
        <v>168</v>
      </c>
      <c r="D50" s="112" t="s">
        <v>169</v>
      </c>
      <c r="E50" s="112"/>
      <c r="F50" s="134">
        <f t="shared" si="7"/>
        <v>677000</v>
      </c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>
        <v>140000</v>
      </c>
      <c r="Z50" s="113">
        <v>60000</v>
      </c>
      <c r="AA50" s="113"/>
      <c r="AB50" s="113"/>
      <c r="AC50" s="113"/>
      <c r="AD50" s="113">
        <v>30000</v>
      </c>
      <c r="AE50" s="113">
        <f>182000+70000+65000</f>
        <v>317000</v>
      </c>
      <c r="AF50" s="113"/>
      <c r="AG50" s="113">
        <v>30000</v>
      </c>
      <c r="AH50" s="113">
        <v>100000</v>
      </c>
      <c r="AI50" s="113"/>
      <c r="AJ50" s="113"/>
      <c r="AK50" s="113"/>
      <c r="AL50" s="113"/>
      <c r="AM50" s="113"/>
      <c r="AN50" s="113"/>
    </row>
    <row r="51" spans="1:41" s="16" customFormat="1" ht="25.8" customHeight="1" x14ac:dyDescent="0.3">
      <c r="A51" s="200" t="s">
        <v>78</v>
      </c>
      <c r="B51" s="201"/>
      <c r="C51" s="201"/>
      <c r="D51" s="202"/>
      <c r="E51" s="38"/>
      <c r="F51" s="132">
        <f>SUM(G51:AN51)</f>
        <v>677000</v>
      </c>
      <c r="G51" s="15">
        <f t="shared" ref="G51:AN51" si="15">SUM(G50:G50)</f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  <c r="Q51" s="15">
        <f t="shared" si="15"/>
        <v>0</v>
      </c>
      <c r="R51" s="15">
        <f t="shared" si="15"/>
        <v>0</v>
      </c>
      <c r="S51" s="15">
        <f t="shared" si="15"/>
        <v>0</v>
      </c>
      <c r="T51" s="15">
        <f t="shared" si="15"/>
        <v>0</v>
      </c>
      <c r="U51" s="15">
        <f t="shared" si="15"/>
        <v>0</v>
      </c>
      <c r="V51" s="15">
        <f t="shared" si="15"/>
        <v>0</v>
      </c>
      <c r="W51" s="15">
        <f t="shared" si="15"/>
        <v>0</v>
      </c>
      <c r="X51" s="15">
        <f t="shared" si="15"/>
        <v>0</v>
      </c>
      <c r="Y51" s="15">
        <f t="shared" si="15"/>
        <v>140000</v>
      </c>
      <c r="Z51" s="15">
        <f t="shared" si="15"/>
        <v>60000</v>
      </c>
      <c r="AA51" s="15">
        <f t="shared" si="15"/>
        <v>0</v>
      </c>
      <c r="AB51" s="15">
        <f t="shared" si="15"/>
        <v>0</v>
      </c>
      <c r="AC51" s="15">
        <f t="shared" si="15"/>
        <v>0</v>
      </c>
      <c r="AD51" s="15">
        <f t="shared" si="15"/>
        <v>30000</v>
      </c>
      <c r="AE51" s="15">
        <f t="shared" si="15"/>
        <v>317000</v>
      </c>
      <c r="AF51" s="15">
        <f t="shared" si="15"/>
        <v>0</v>
      </c>
      <c r="AG51" s="15">
        <f t="shared" si="15"/>
        <v>30000</v>
      </c>
      <c r="AH51" s="15">
        <f t="shared" si="15"/>
        <v>100000</v>
      </c>
      <c r="AI51" s="15">
        <f t="shared" si="15"/>
        <v>0</v>
      </c>
      <c r="AJ51" s="15">
        <f t="shared" si="15"/>
        <v>0</v>
      </c>
      <c r="AK51" s="15">
        <f t="shared" si="15"/>
        <v>0</v>
      </c>
      <c r="AL51" s="15">
        <f t="shared" si="15"/>
        <v>0</v>
      </c>
      <c r="AM51" s="15">
        <f t="shared" si="15"/>
        <v>0</v>
      </c>
      <c r="AN51" s="15">
        <f t="shared" si="15"/>
        <v>0</v>
      </c>
    </row>
    <row r="52" spans="1:41" ht="25.8" customHeight="1" x14ac:dyDescent="0.3">
      <c r="A52" s="110" t="s">
        <v>174</v>
      </c>
      <c r="B52" s="111">
        <v>44180</v>
      </c>
      <c r="C52" s="111" t="s">
        <v>168</v>
      </c>
      <c r="D52" s="112" t="s">
        <v>175</v>
      </c>
      <c r="E52" s="112"/>
      <c r="F52" s="134">
        <f t="shared" ref="F52:F96" si="16">SUM(G52:AN52)</f>
        <v>158000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>
        <v>20000</v>
      </c>
      <c r="R52" s="113"/>
      <c r="S52" s="113"/>
      <c r="T52" s="113"/>
      <c r="U52" s="113"/>
      <c r="V52" s="113"/>
      <c r="W52" s="113"/>
      <c r="X52" s="113"/>
      <c r="Y52" s="113"/>
      <c r="Z52" s="113"/>
      <c r="AA52" s="113">
        <v>36000</v>
      </c>
      <c r="AB52" s="113"/>
      <c r="AC52" s="113"/>
      <c r="AD52" s="113"/>
      <c r="AE52" s="113">
        <v>60000</v>
      </c>
      <c r="AF52" s="113"/>
      <c r="AG52" s="113">
        <f>10000+10000+7000+15000</f>
        <v>42000</v>
      </c>
      <c r="AH52" s="113"/>
      <c r="AI52" s="113"/>
      <c r="AJ52" s="113"/>
      <c r="AK52" s="113"/>
      <c r="AL52" s="113"/>
      <c r="AM52" s="113"/>
      <c r="AN52" s="113"/>
      <c r="AO52" s="9"/>
    </row>
    <row r="53" spans="1:41" ht="25.8" customHeight="1" x14ac:dyDescent="0.3">
      <c r="A53" s="110" t="s">
        <v>176</v>
      </c>
      <c r="B53" s="111">
        <v>44180</v>
      </c>
      <c r="C53" s="111" t="s">
        <v>168</v>
      </c>
      <c r="D53" s="112" t="s">
        <v>177</v>
      </c>
      <c r="E53" s="112"/>
      <c r="F53" s="134">
        <f t="shared" si="16"/>
        <v>726000</v>
      </c>
      <c r="G53" s="113"/>
      <c r="H53" s="113">
        <v>726000</v>
      </c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9"/>
    </row>
    <row r="54" spans="1:41" ht="25.8" customHeight="1" x14ac:dyDescent="0.3">
      <c r="A54" s="110" t="s">
        <v>178</v>
      </c>
      <c r="B54" s="111">
        <v>44180</v>
      </c>
      <c r="C54" s="111" t="s">
        <v>168</v>
      </c>
      <c r="D54" s="112" t="s">
        <v>179</v>
      </c>
      <c r="E54" s="112"/>
      <c r="F54" s="134">
        <f t="shared" si="16"/>
        <v>61114000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>
        <v>61114000</v>
      </c>
      <c r="AN54" s="113"/>
      <c r="AO54" s="9"/>
    </row>
    <row r="55" spans="1:41" ht="25.8" customHeight="1" x14ac:dyDescent="0.3">
      <c r="A55" s="110" t="s">
        <v>180</v>
      </c>
      <c r="B55" s="111">
        <v>44180</v>
      </c>
      <c r="C55" s="111" t="s">
        <v>168</v>
      </c>
      <c r="D55" s="112" t="s">
        <v>181</v>
      </c>
      <c r="E55" s="112"/>
      <c r="F55" s="134">
        <f t="shared" si="16"/>
        <v>1562000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>
        <v>37000</v>
      </c>
      <c r="Q55" s="113">
        <v>30000</v>
      </c>
      <c r="R55" s="113">
        <v>1495000</v>
      </c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9"/>
    </row>
    <row r="56" spans="1:41" s="16" customFormat="1" ht="25.8" customHeight="1" x14ac:dyDescent="0.3">
      <c r="A56" s="200" t="s">
        <v>78</v>
      </c>
      <c r="B56" s="201"/>
      <c r="C56" s="201"/>
      <c r="D56" s="202"/>
      <c r="E56" s="38"/>
      <c r="F56" s="132">
        <f>SUM(G56:AN56)</f>
        <v>63560000</v>
      </c>
      <c r="G56" s="15">
        <f>SUM(G52:G55)</f>
        <v>0</v>
      </c>
      <c r="H56" s="15">
        <f>SUM(H52:H55)</f>
        <v>726000</v>
      </c>
      <c r="I56" s="15">
        <f t="shared" ref="I56:AN56" si="17">SUM(I52:I55)</f>
        <v>0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0</v>
      </c>
      <c r="N56" s="15">
        <f t="shared" si="17"/>
        <v>0</v>
      </c>
      <c r="O56" s="15">
        <f t="shared" si="17"/>
        <v>0</v>
      </c>
      <c r="P56" s="15">
        <f t="shared" si="17"/>
        <v>37000</v>
      </c>
      <c r="Q56" s="15">
        <f t="shared" si="17"/>
        <v>50000</v>
      </c>
      <c r="R56" s="15">
        <f t="shared" si="17"/>
        <v>1495000</v>
      </c>
      <c r="S56" s="15">
        <f t="shared" si="17"/>
        <v>0</v>
      </c>
      <c r="T56" s="15">
        <f t="shared" si="17"/>
        <v>0</v>
      </c>
      <c r="U56" s="15">
        <f t="shared" si="17"/>
        <v>0</v>
      </c>
      <c r="V56" s="15">
        <f t="shared" si="17"/>
        <v>0</v>
      </c>
      <c r="W56" s="15">
        <f t="shared" si="17"/>
        <v>0</v>
      </c>
      <c r="X56" s="15">
        <f t="shared" si="17"/>
        <v>0</v>
      </c>
      <c r="Y56" s="15">
        <f t="shared" si="17"/>
        <v>0</v>
      </c>
      <c r="Z56" s="15">
        <f t="shared" si="17"/>
        <v>0</v>
      </c>
      <c r="AA56" s="15">
        <f t="shared" si="17"/>
        <v>36000</v>
      </c>
      <c r="AB56" s="15">
        <f t="shared" si="17"/>
        <v>0</v>
      </c>
      <c r="AC56" s="15">
        <f t="shared" si="17"/>
        <v>0</v>
      </c>
      <c r="AD56" s="15">
        <f t="shared" si="17"/>
        <v>0</v>
      </c>
      <c r="AE56" s="15">
        <f t="shared" si="17"/>
        <v>60000</v>
      </c>
      <c r="AF56" s="15">
        <f t="shared" si="17"/>
        <v>0</v>
      </c>
      <c r="AG56" s="15">
        <f t="shared" si="17"/>
        <v>42000</v>
      </c>
      <c r="AH56" s="15">
        <f t="shared" si="17"/>
        <v>0</v>
      </c>
      <c r="AI56" s="15">
        <f t="shared" si="17"/>
        <v>0</v>
      </c>
      <c r="AJ56" s="15">
        <f t="shared" si="17"/>
        <v>0</v>
      </c>
      <c r="AK56" s="15">
        <f t="shared" si="17"/>
        <v>0</v>
      </c>
      <c r="AL56" s="15">
        <f t="shared" si="17"/>
        <v>0</v>
      </c>
      <c r="AM56" s="15">
        <f t="shared" si="17"/>
        <v>61114000</v>
      </c>
      <c r="AN56" s="15">
        <f t="shared" si="17"/>
        <v>0</v>
      </c>
    </row>
    <row r="57" spans="1:41" ht="25.8" customHeight="1" x14ac:dyDescent="0.3">
      <c r="A57" s="110" t="s">
        <v>183</v>
      </c>
      <c r="B57" s="111">
        <v>44181</v>
      </c>
      <c r="C57" s="111" t="s">
        <v>168</v>
      </c>
      <c r="D57" s="112" t="s">
        <v>184</v>
      </c>
      <c r="E57" s="112"/>
      <c r="F57" s="134">
        <f t="shared" si="16"/>
        <v>454000</v>
      </c>
      <c r="G57" s="113"/>
      <c r="H57" s="113">
        <v>454000</v>
      </c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9"/>
    </row>
    <row r="58" spans="1:41" ht="25.8" customHeight="1" x14ac:dyDescent="0.3">
      <c r="A58" s="110" t="s">
        <v>185</v>
      </c>
      <c r="B58" s="111">
        <v>44181</v>
      </c>
      <c r="C58" s="111" t="s">
        <v>168</v>
      </c>
      <c r="D58" s="112" t="s">
        <v>198</v>
      </c>
      <c r="E58" s="112"/>
      <c r="F58" s="134">
        <f t="shared" si="16"/>
        <v>148000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>
        <v>15000</v>
      </c>
      <c r="Z58" s="113"/>
      <c r="AA58" s="113">
        <v>18000</v>
      </c>
      <c r="AB58" s="113"/>
      <c r="AC58" s="113"/>
      <c r="AD58" s="113"/>
      <c r="AE58" s="113">
        <v>80000</v>
      </c>
      <c r="AF58" s="113"/>
      <c r="AG58" s="113">
        <v>15000</v>
      </c>
      <c r="AH58" s="113">
        <f>10000+10000</f>
        <v>20000</v>
      </c>
      <c r="AI58" s="113"/>
      <c r="AJ58" s="113"/>
      <c r="AK58" s="113"/>
      <c r="AL58" s="113"/>
      <c r="AM58" s="113"/>
      <c r="AN58" s="113"/>
      <c r="AO58" s="9"/>
    </row>
    <row r="59" spans="1:41" s="16" customFormat="1" ht="25.8" customHeight="1" x14ac:dyDescent="0.3">
      <c r="A59" s="200" t="s">
        <v>78</v>
      </c>
      <c r="B59" s="201"/>
      <c r="C59" s="201"/>
      <c r="D59" s="202"/>
      <c r="E59" s="38"/>
      <c r="F59" s="132">
        <f>SUM(G59:AN59)</f>
        <v>602000</v>
      </c>
      <c r="G59" s="15">
        <f>SUM(G57:G58)</f>
        <v>0</v>
      </c>
      <c r="H59" s="15">
        <f t="shared" ref="H59:AN59" si="18">SUM(H57:H58)</f>
        <v>454000</v>
      </c>
      <c r="I59" s="15">
        <f t="shared" si="18"/>
        <v>0</v>
      </c>
      <c r="J59" s="15">
        <f t="shared" si="18"/>
        <v>0</v>
      </c>
      <c r="K59" s="15">
        <f t="shared" si="18"/>
        <v>0</v>
      </c>
      <c r="L59" s="15">
        <f t="shared" si="18"/>
        <v>0</v>
      </c>
      <c r="M59" s="15">
        <f t="shared" si="18"/>
        <v>0</v>
      </c>
      <c r="N59" s="15">
        <f t="shared" si="18"/>
        <v>0</v>
      </c>
      <c r="O59" s="15">
        <f t="shared" si="18"/>
        <v>0</v>
      </c>
      <c r="P59" s="15">
        <f t="shared" si="18"/>
        <v>0</v>
      </c>
      <c r="Q59" s="15">
        <f t="shared" si="18"/>
        <v>0</v>
      </c>
      <c r="R59" s="15">
        <f t="shared" si="18"/>
        <v>0</v>
      </c>
      <c r="S59" s="15">
        <f t="shared" si="18"/>
        <v>0</v>
      </c>
      <c r="T59" s="15">
        <f t="shared" si="18"/>
        <v>0</v>
      </c>
      <c r="U59" s="15">
        <f t="shared" si="18"/>
        <v>0</v>
      </c>
      <c r="V59" s="15">
        <f t="shared" si="18"/>
        <v>0</v>
      </c>
      <c r="W59" s="15">
        <f t="shared" si="18"/>
        <v>0</v>
      </c>
      <c r="X59" s="15">
        <f t="shared" si="18"/>
        <v>0</v>
      </c>
      <c r="Y59" s="15">
        <f t="shared" si="18"/>
        <v>15000</v>
      </c>
      <c r="Z59" s="15">
        <f t="shared" si="18"/>
        <v>0</v>
      </c>
      <c r="AA59" s="15">
        <f t="shared" si="18"/>
        <v>18000</v>
      </c>
      <c r="AB59" s="15">
        <f t="shared" si="18"/>
        <v>0</v>
      </c>
      <c r="AC59" s="15">
        <f t="shared" si="18"/>
        <v>0</v>
      </c>
      <c r="AD59" s="15">
        <f t="shared" si="18"/>
        <v>0</v>
      </c>
      <c r="AE59" s="15">
        <f t="shared" si="18"/>
        <v>80000</v>
      </c>
      <c r="AF59" s="15">
        <f t="shared" si="18"/>
        <v>0</v>
      </c>
      <c r="AG59" s="15">
        <f t="shared" si="18"/>
        <v>15000</v>
      </c>
      <c r="AH59" s="15">
        <f t="shared" si="18"/>
        <v>20000</v>
      </c>
      <c r="AI59" s="15">
        <f t="shared" si="18"/>
        <v>0</v>
      </c>
      <c r="AJ59" s="15">
        <f t="shared" si="18"/>
        <v>0</v>
      </c>
      <c r="AK59" s="15">
        <f t="shared" si="18"/>
        <v>0</v>
      </c>
      <c r="AL59" s="15">
        <f t="shared" si="18"/>
        <v>0</v>
      </c>
      <c r="AM59" s="15">
        <f t="shared" si="18"/>
        <v>0</v>
      </c>
      <c r="AN59" s="15">
        <f t="shared" si="18"/>
        <v>0</v>
      </c>
    </row>
    <row r="60" spans="1:41" ht="25.8" customHeight="1" x14ac:dyDescent="0.3">
      <c r="A60" s="110" t="s">
        <v>187</v>
      </c>
      <c r="B60" s="111">
        <v>44182</v>
      </c>
      <c r="C60" s="111" t="s">
        <v>168</v>
      </c>
      <c r="D60" s="112" t="s">
        <v>188</v>
      </c>
      <c r="E60" s="112"/>
      <c r="F60" s="134">
        <f t="shared" si="16"/>
        <v>70000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>
        <v>70000</v>
      </c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9"/>
    </row>
    <row r="61" spans="1:41" ht="25.8" customHeight="1" x14ac:dyDescent="0.3">
      <c r="A61" s="110" t="s">
        <v>189</v>
      </c>
      <c r="B61" s="111">
        <v>44182</v>
      </c>
      <c r="C61" s="111" t="s">
        <v>168</v>
      </c>
      <c r="D61" s="112" t="s">
        <v>190</v>
      </c>
      <c r="E61" s="112"/>
      <c r="F61" s="134">
        <f t="shared" si="16"/>
        <v>200000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>
        <v>200000</v>
      </c>
      <c r="AM61" s="113"/>
      <c r="AN61" s="113"/>
      <c r="AO61" s="9"/>
    </row>
    <row r="62" spans="1:41" ht="25.8" customHeight="1" x14ac:dyDescent="0.3">
      <c r="A62" s="110" t="s">
        <v>191</v>
      </c>
      <c r="B62" s="111">
        <v>44182</v>
      </c>
      <c r="C62" s="111" t="s">
        <v>168</v>
      </c>
      <c r="D62" s="112" t="s">
        <v>192</v>
      </c>
      <c r="E62" s="112"/>
      <c r="F62" s="134">
        <f t="shared" si="16"/>
        <v>45000</v>
      </c>
      <c r="G62" s="113"/>
      <c r="H62" s="113"/>
      <c r="I62" s="113"/>
      <c r="J62" s="113"/>
      <c r="K62" s="113">
        <v>45000</v>
      </c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9"/>
    </row>
    <row r="63" spans="1:41" ht="25.8" customHeight="1" x14ac:dyDescent="0.3">
      <c r="A63" s="110" t="s">
        <v>197</v>
      </c>
      <c r="B63" s="111">
        <v>44182</v>
      </c>
      <c r="C63" s="111" t="s">
        <v>168</v>
      </c>
      <c r="D63" s="116" t="s">
        <v>198</v>
      </c>
      <c r="E63" s="112"/>
      <c r="F63" s="134">
        <f t="shared" si="16"/>
        <v>241000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>
        <v>26000</v>
      </c>
      <c r="AB63" s="113">
        <v>30000</v>
      </c>
      <c r="AC63" s="113"/>
      <c r="AD63" s="113"/>
      <c r="AE63" s="113">
        <f>100000+20000</f>
        <v>120000</v>
      </c>
      <c r="AF63" s="113">
        <v>40000</v>
      </c>
      <c r="AG63" s="113">
        <v>20000</v>
      </c>
      <c r="AH63" s="113">
        <v>5000</v>
      </c>
      <c r="AI63" s="113"/>
      <c r="AJ63" s="113"/>
      <c r="AK63" s="113"/>
      <c r="AL63" s="113"/>
      <c r="AM63" s="113"/>
      <c r="AN63" s="113"/>
      <c r="AO63" s="9"/>
    </row>
    <row r="64" spans="1:41" s="16" customFormat="1" ht="25.8" customHeight="1" x14ac:dyDescent="0.3">
      <c r="A64" s="200" t="s">
        <v>78</v>
      </c>
      <c r="B64" s="201"/>
      <c r="C64" s="201"/>
      <c r="D64" s="202"/>
      <c r="E64" s="38"/>
      <c r="F64" s="132">
        <f>SUM(G64:AN64)</f>
        <v>556000</v>
      </c>
      <c r="G64" s="15">
        <f>SUM(G60:G63)</f>
        <v>0</v>
      </c>
      <c r="H64" s="15">
        <f t="shared" ref="H64:AN64" si="19">SUM(H60:H63)</f>
        <v>0</v>
      </c>
      <c r="I64" s="15">
        <f t="shared" si="19"/>
        <v>0</v>
      </c>
      <c r="J64" s="15">
        <f t="shared" si="19"/>
        <v>0</v>
      </c>
      <c r="K64" s="15">
        <f t="shared" si="19"/>
        <v>45000</v>
      </c>
      <c r="L64" s="15">
        <f t="shared" si="19"/>
        <v>0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  <c r="Q64" s="15">
        <f t="shared" si="19"/>
        <v>0</v>
      </c>
      <c r="R64" s="15">
        <f t="shared" si="19"/>
        <v>0</v>
      </c>
      <c r="S64" s="15">
        <f t="shared" si="19"/>
        <v>0</v>
      </c>
      <c r="T64" s="15">
        <f t="shared" si="19"/>
        <v>0</v>
      </c>
      <c r="U64" s="15">
        <f t="shared" si="19"/>
        <v>0</v>
      </c>
      <c r="V64" s="15">
        <f t="shared" si="19"/>
        <v>70000</v>
      </c>
      <c r="W64" s="15">
        <f t="shared" si="19"/>
        <v>0</v>
      </c>
      <c r="X64" s="15">
        <f t="shared" si="19"/>
        <v>0</v>
      </c>
      <c r="Y64" s="15">
        <f t="shared" si="19"/>
        <v>0</v>
      </c>
      <c r="Z64" s="15">
        <f t="shared" si="19"/>
        <v>0</v>
      </c>
      <c r="AA64" s="15">
        <f t="shared" si="19"/>
        <v>26000</v>
      </c>
      <c r="AB64" s="15">
        <f t="shared" si="19"/>
        <v>30000</v>
      </c>
      <c r="AC64" s="15">
        <f t="shared" si="19"/>
        <v>0</v>
      </c>
      <c r="AD64" s="15">
        <f t="shared" si="19"/>
        <v>0</v>
      </c>
      <c r="AE64" s="15">
        <f t="shared" si="19"/>
        <v>120000</v>
      </c>
      <c r="AF64" s="15">
        <f t="shared" si="19"/>
        <v>40000</v>
      </c>
      <c r="AG64" s="15">
        <f t="shared" si="19"/>
        <v>20000</v>
      </c>
      <c r="AH64" s="15">
        <f t="shared" si="19"/>
        <v>5000</v>
      </c>
      <c r="AI64" s="15">
        <f t="shared" si="19"/>
        <v>0</v>
      </c>
      <c r="AJ64" s="15">
        <f t="shared" si="19"/>
        <v>0</v>
      </c>
      <c r="AK64" s="15">
        <f t="shared" si="19"/>
        <v>0</v>
      </c>
      <c r="AL64" s="15">
        <f t="shared" si="19"/>
        <v>200000</v>
      </c>
      <c r="AM64" s="15">
        <f t="shared" si="19"/>
        <v>0</v>
      </c>
      <c r="AN64" s="15">
        <f t="shared" si="19"/>
        <v>0</v>
      </c>
    </row>
    <row r="65" spans="1:41" ht="22.2" customHeight="1" x14ac:dyDescent="0.3">
      <c r="A65" s="110" t="s">
        <v>199</v>
      </c>
      <c r="B65" s="111">
        <v>44183</v>
      </c>
      <c r="C65" s="111" t="s">
        <v>168</v>
      </c>
      <c r="D65" s="112" t="s">
        <v>200</v>
      </c>
      <c r="E65" s="112"/>
      <c r="F65" s="134">
        <f t="shared" si="16"/>
        <v>400000</v>
      </c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>
        <v>400000</v>
      </c>
      <c r="AM65" s="113"/>
      <c r="AN65" s="113"/>
      <c r="AO65" s="9"/>
    </row>
    <row r="66" spans="1:41" ht="22.2" customHeight="1" x14ac:dyDescent="0.3">
      <c r="A66" s="110" t="s">
        <v>201</v>
      </c>
      <c r="B66" s="111">
        <v>44183</v>
      </c>
      <c r="C66" s="111" t="s">
        <v>168</v>
      </c>
      <c r="D66" s="112" t="s">
        <v>202</v>
      </c>
      <c r="E66" s="112"/>
      <c r="F66" s="134">
        <f t="shared" si="16"/>
        <v>200000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>
        <v>200000</v>
      </c>
      <c r="AO66" s="9"/>
    </row>
    <row r="67" spans="1:41" ht="22.2" customHeight="1" x14ac:dyDescent="0.3">
      <c r="A67" s="110" t="s">
        <v>203</v>
      </c>
      <c r="B67" s="111">
        <v>44183</v>
      </c>
      <c r="C67" s="111" t="s">
        <v>168</v>
      </c>
      <c r="D67" s="112" t="s">
        <v>204</v>
      </c>
      <c r="E67" s="112"/>
      <c r="F67" s="134">
        <f t="shared" si="16"/>
        <v>524000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v>524000</v>
      </c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9"/>
    </row>
    <row r="68" spans="1:41" ht="22.2" customHeight="1" x14ac:dyDescent="0.3">
      <c r="A68" s="110" t="s">
        <v>205</v>
      </c>
      <c r="B68" s="111">
        <v>44183</v>
      </c>
      <c r="C68" s="111" t="s">
        <v>168</v>
      </c>
      <c r="D68" s="112" t="s">
        <v>207</v>
      </c>
      <c r="E68" s="112"/>
      <c r="F68" s="134">
        <f t="shared" si="16"/>
        <v>320000</v>
      </c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v>320000</v>
      </c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9"/>
    </row>
    <row r="69" spans="1:41" ht="22.2" customHeight="1" x14ac:dyDescent="0.3">
      <c r="A69" s="110" t="s">
        <v>206</v>
      </c>
      <c r="B69" s="111">
        <v>44183</v>
      </c>
      <c r="C69" s="111" t="s">
        <v>168</v>
      </c>
      <c r="D69" s="112" t="s">
        <v>208</v>
      </c>
      <c r="E69" s="112"/>
      <c r="F69" s="134">
        <f t="shared" si="16"/>
        <v>441000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v>441000</v>
      </c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9"/>
    </row>
    <row r="70" spans="1:41" ht="22.2" customHeight="1" x14ac:dyDescent="0.3">
      <c r="A70" s="110" t="s">
        <v>209</v>
      </c>
      <c r="B70" s="111">
        <v>44183</v>
      </c>
      <c r="C70" s="111" t="s">
        <v>168</v>
      </c>
      <c r="D70" s="112" t="s">
        <v>198</v>
      </c>
      <c r="E70" s="112"/>
      <c r="F70" s="134">
        <f t="shared" si="16"/>
        <v>159000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>
        <v>10000</v>
      </c>
      <c r="Z70" s="113">
        <v>35000</v>
      </c>
      <c r="AA70" s="113">
        <v>16000</v>
      </c>
      <c r="AB70" s="113"/>
      <c r="AC70" s="113"/>
      <c r="AD70" s="113">
        <v>13000</v>
      </c>
      <c r="AE70" s="113">
        <v>60000</v>
      </c>
      <c r="AF70" s="113">
        <v>15000</v>
      </c>
      <c r="AG70" s="113">
        <v>10000</v>
      </c>
      <c r="AH70" s="113"/>
      <c r="AI70" s="113"/>
      <c r="AJ70" s="113"/>
      <c r="AK70" s="113"/>
      <c r="AL70" s="113"/>
      <c r="AM70" s="113"/>
      <c r="AN70" s="113"/>
      <c r="AO70" s="9"/>
    </row>
    <row r="71" spans="1:41" s="16" customFormat="1" ht="22.2" customHeight="1" x14ac:dyDescent="0.3">
      <c r="A71" s="200" t="s">
        <v>78</v>
      </c>
      <c r="B71" s="201"/>
      <c r="C71" s="201"/>
      <c r="D71" s="202"/>
      <c r="E71" s="38"/>
      <c r="F71" s="132">
        <f>SUM(G71:AN71)</f>
        <v>2044000</v>
      </c>
      <c r="G71" s="15">
        <f>SUM(G65:G70)</f>
        <v>0</v>
      </c>
      <c r="H71" s="15">
        <f t="shared" ref="H71:AN71" si="20">SUM(H65:H70)</f>
        <v>0</v>
      </c>
      <c r="I71" s="15">
        <f t="shared" si="20"/>
        <v>0</v>
      </c>
      <c r="J71" s="15">
        <f t="shared" si="20"/>
        <v>0</v>
      </c>
      <c r="K71" s="15">
        <f t="shared" si="20"/>
        <v>0</v>
      </c>
      <c r="L71" s="15">
        <f t="shared" si="20"/>
        <v>0</v>
      </c>
      <c r="M71" s="15">
        <f t="shared" si="20"/>
        <v>0</v>
      </c>
      <c r="N71" s="15">
        <f t="shared" si="20"/>
        <v>0</v>
      </c>
      <c r="O71" s="15">
        <f t="shared" si="20"/>
        <v>0</v>
      </c>
      <c r="P71" s="15">
        <f t="shared" si="20"/>
        <v>0</v>
      </c>
      <c r="Q71" s="15">
        <f t="shared" si="20"/>
        <v>0</v>
      </c>
      <c r="R71" s="15">
        <f t="shared" si="20"/>
        <v>1285000</v>
      </c>
      <c r="S71" s="15">
        <f t="shared" si="20"/>
        <v>0</v>
      </c>
      <c r="T71" s="15">
        <f t="shared" si="20"/>
        <v>0</v>
      </c>
      <c r="U71" s="15">
        <f t="shared" si="20"/>
        <v>0</v>
      </c>
      <c r="V71" s="15">
        <f t="shared" si="20"/>
        <v>0</v>
      </c>
      <c r="W71" s="15">
        <f t="shared" si="20"/>
        <v>0</v>
      </c>
      <c r="X71" s="15">
        <f t="shared" si="20"/>
        <v>0</v>
      </c>
      <c r="Y71" s="15">
        <f t="shared" si="20"/>
        <v>10000</v>
      </c>
      <c r="Z71" s="15">
        <f t="shared" si="20"/>
        <v>35000</v>
      </c>
      <c r="AA71" s="15">
        <f t="shared" si="20"/>
        <v>16000</v>
      </c>
      <c r="AB71" s="15">
        <f t="shared" si="20"/>
        <v>0</v>
      </c>
      <c r="AC71" s="15">
        <f t="shared" si="20"/>
        <v>0</v>
      </c>
      <c r="AD71" s="15">
        <f t="shared" si="20"/>
        <v>13000</v>
      </c>
      <c r="AE71" s="15">
        <f t="shared" si="20"/>
        <v>60000</v>
      </c>
      <c r="AF71" s="15">
        <f t="shared" si="20"/>
        <v>15000</v>
      </c>
      <c r="AG71" s="15">
        <f t="shared" si="20"/>
        <v>10000</v>
      </c>
      <c r="AH71" s="15">
        <f t="shared" si="20"/>
        <v>0</v>
      </c>
      <c r="AI71" s="15">
        <f t="shared" si="20"/>
        <v>0</v>
      </c>
      <c r="AJ71" s="15">
        <f t="shared" si="20"/>
        <v>0</v>
      </c>
      <c r="AK71" s="15">
        <f t="shared" si="20"/>
        <v>0</v>
      </c>
      <c r="AL71" s="15">
        <f t="shared" si="20"/>
        <v>400000</v>
      </c>
      <c r="AM71" s="15">
        <f t="shared" si="20"/>
        <v>0</v>
      </c>
      <c r="AN71" s="15">
        <f t="shared" si="20"/>
        <v>200000</v>
      </c>
    </row>
    <row r="72" spans="1:41" ht="22.2" customHeight="1" x14ac:dyDescent="0.3">
      <c r="A72" s="110" t="s">
        <v>211</v>
      </c>
      <c r="B72" s="111">
        <v>44185</v>
      </c>
      <c r="C72" s="111" t="s">
        <v>212</v>
      </c>
      <c r="D72" s="112" t="s">
        <v>213</v>
      </c>
      <c r="E72" s="112"/>
      <c r="F72" s="134">
        <f t="shared" si="16"/>
        <v>4362000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>
        <v>4362000</v>
      </c>
      <c r="AN72" s="113"/>
      <c r="AO72" s="9"/>
    </row>
    <row r="73" spans="1:41" ht="22.2" customHeight="1" x14ac:dyDescent="0.3">
      <c r="A73" s="110" t="s">
        <v>215</v>
      </c>
      <c r="B73" s="111">
        <v>44185</v>
      </c>
      <c r="C73" s="111" t="s">
        <v>212</v>
      </c>
      <c r="D73" s="112" t="s">
        <v>216</v>
      </c>
      <c r="E73" s="112"/>
      <c r="F73" s="134">
        <f t="shared" ref="F73" si="21">SUM(G73:AN73)</f>
        <v>370000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>
        <v>370000</v>
      </c>
      <c r="AM73" s="113"/>
      <c r="AN73" s="113"/>
      <c r="AO73" s="9"/>
    </row>
    <row r="74" spans="1:41" ht="22.2" customHeight="1" x14ac:dyDescent="0.3">
      <c r="A74" s="110" t="s">
        <v>220</v>
      </c>
      <c r="B74" s="111">
        <v>44185</v>
      </c>
      <c r="C74" s="111" t="s">
        <v>212</v>
      </c>
      <c r="D74" s="112" t="s">
        <v>214</v>
      </c>
      <c r="E74" s="112"/>
      <c r="F74" s="134">
        <f t="shared" si="16"/>
        <v>510000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>
        <f>154000+356000</f>
        <v>510000</v>
      </c>
      <c r="AM74" s="113"/>
      <c r="AN74" s="113"/>
      <c r="AO74" s="9"/>
    </row>
    <row r="75" spans="1:41" s="16" customFormat="1" ht="22.2" customHeight="1" x14ac:dyDescent="0.3">
      <c r="A75" s="200" t="s">
        <v>78</v>
      </c>
      <c r="B75" s="201"/>
      <c r="C75" s="201"/>
      <c r="D75" s="202"/>
      <c r="E75" s="38"/>
      <c r="F75" s="132">
        <f>SUM(G75:AN75)</f>
        <v>5242000</v>
      </c>
      <c r="G75" s="117">
        <f t="shared" ref="G75:AN75" si="22">SUM(G72:G74)</f>
        <v>0</v>
      </c>
      <c r="H75" s="117">
        <f t="shared" si="22"/>
        <v>0</v>
      </c>
      <c r="I75" s="117">
        <f t="shared" si="22"/>
        <v>0</v>
      </c>
      <c r="J75" s="117">
        <f t="shared" si="22"/>
        <v>0</v>
      </c>
      <c r="K75" s="117">
        <f t="shared" si="22"/>
        <v>0</v>
      </c>
      <c r="L75" s="117">
        <f t="shared" si="22"/>
        <v>0</v>
      </c>
      <c r="M75" s="117">
        <f t="shared" si="22"/>
        <v>0</v>
      </c>
      <c r="N75" s="117">
        <f t="shared" si="22"/>
        <v>0</v>
      </c>
      <c r="O75" s="117">
        <f t="shared" si="22"/>
        <v>0</v>
      </c>
      <c r="P75" s="117">
        <f t="shared" si="22"/>
        <v>0</v>
      </c>
      <c r="Q75" s="117">
        <f t="shared" si="22"/>
        <v>0</v>
      </c>
      <c r="R75" s="117">
        <f t="shared" si="22"/>
        <v>0</v>
      </c>
      <c r="S75" s="117">
        <f t="shared" si="22"/>
        <v>0</v>
      </c>
      <c r="T75" s="117">
        <f t="shared" si="22"/>
        <v>0</v>
      </c>
      <c r="U75" s="117">
        <f t="shared" si="22"/>
        <v>0</v>
      </c>
      <c r="V75" s="117">
        <f t="shared" si="22"/>
        <v>0</v>
      </c>
      <c r="W75" s="117">
        <f t="shared" si="22"/>
        <v>0</v>
      </c>
      <c r="X75" s="117">
        <f t="shared" si="22"/>
        <v>0</v>
      </c>
      <c r="Y75" s="117">
        <f t="shared" si="22"/>
        <v>0</v>
      </c>
      <c r="Z75" s="117">
        <f t="shared" si="22"/>
        <v>0</v>
      </c>
      <c r="AA75" s="117">
        <f t="shared" si="22"/>
        <v>0</v>
      </c>
      <c r="AB75" s="117">
        <f t="shared" si="22"/>
        <v>0</v>
      </c>
      <c r="AC75" s="117">
        <f t="shared" si="22"/>
        <v>0</v>
      </c>
      <c r="AD75" s="117">
        <f t="shared" si="22"/>
        <v>0</v>
      </c>
      <c r="AE75" s="117">
        <f t="shared" si="22"/>
        <v>0</v>
      </c>
      <c r="AF75" s="117">
        <f t="shared" si="22"/>
        <v>0</v>
      </c>
      <c r="AG75" s="117">
        <f t="shared" si="22"/>
        <v>0</v>
      </c>
      <c r="AH75" s="117">
        <f t="shared" si="22"/>
        <v>0</v>
      </c>
      <c r="AI75" s="117">
        <f t="shared" si="22"/>
        <v>0</v>
      </c>
      <c r="AJ75" s="117">
        <f t="shared" si="22"/>
        <v>0</v>
      </c>
      <c r="AK75" s="117">
        <f t="shared" si="22"/>
        <v>0</v>
      </c>
      <c r="AL75" s="117">
        <f t="shared" si="22"/>
        <v>880000</v>
      </c>
      <c r="AM75" s="117">
        <f t="shared" si="22"/>
        <v>4362000</v>
      </c>
      <c r="AN75" s="117">
        <f t="shared" si="22"/>
        <v>0</v>
      </c>
    </row>
    <row r="76" spans="1:41" ht="22.2" customHeight="1" x14ac:dyDescent="0.3">
      <c r="A76" s="110" t="s">
        <v>221</v>
      </c>
      <c r="B76" s="111">
        <v>44186</v>
      </c>
      <c r="C76" s="111" t="s">
        <v>212</v>
      </c>
      <c r="D76" s="112" t="s">
        <v>198</v>
      </c>
      <c r="E76" s="112"/>
      <c r="F76" s="134">
        <f>SUM(G76:AN76)</f>
        <v>211000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>
        <v>5000</v>
      </c>
      <c r="Z76" s="113"/>
      <c r="AA76" s="113">
        <v>31000</v>
      </c>
      <c r="AB76" s="113"/>
      <c r="AC76" s="113"/>
      <c r="AD76" s="113">
        <v>10000</v>
      </c>
      <c r="AE76" s="113">
        <f>50000+15000+40000</f>
        <v>105000</v>
      </c>
      <c r="AF76" s="113"/>
      <c r="AG76" s="113">
        <f>10000+10000+20000</f>
        <v>40000</v>
      </c>
      <c r="AH76" s="113"/>
      <c r="AI76" s="113"/>
      <c r="AJ76" s="113"/>
      <c r="AK76" s="113"/>
      <c r="AL76" s="113"/>
      <c r="AM76" s="113"/>
      <c r="AN76" s="113">
        <v>20000</v>
      </c>
      <c r="AO76" s="9"/>
    </row>
    <row r="77" spans="1:41" ht="22.2" customHeight="1" x14ac:dyDescent="0.3">
      <c r="A77" s="110" t="s">
        <v>222</v>
      </c>
      <c r="B77" s="111">
        <v>44186</v>
      </c>
      <c r="C77" s="111" t="s">
        <v>212</v>
      </c>
      <c r="D77" s="112" t="s">
        <v>223</v>
      </c>
      <c r="E77" s="112"/>
      <c r="F77" s="134">
        <f t="shared" si="16"/>
        <v>11000</v>
      </c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>
        <v>11000</v>
      </c>
      <c r="AO77" s="9"/>
    </row>
    <row r="78" spans="1:41" s="16" customFormat="1" ht="22.2" customHeight="1" x14ac:dyDescent="0.3">
      <c r="A78" s="200" t="s">
        <v>78</v>
      </c>
      <c r="B78" s="201"/>
      <c r="C78" s="201"/>
      <c r="D78" s="202"/>
      <c r="E78" s="38"/>
      <c r="F78" s="132">
        <f>SUM(G78:AN78)</f>
        <v>222000</v>
      </c>
      <c r="G78" s="117">
        <f>SUM(G76:G77)</f>
        <v>0</v>
      </c>
      <c r="H78" s="117">
        <f t="shared" ref="H78:AN78" si="23">SUM(H76:H77)</f>
        <v>0</v>
      </c>
      <c r="I78" s="117">
        <f t="shared" si="23"/>
        <v>0</v>
      </c>
      <c r="J78" s="117">
        <f t="shared" si="23"/>
        <v>0</v>
      </c>
      <c r="K78" s="117">
        <f t="shared" si="23"/>
        <v>0</v>
      </c>
      <c r="L78" s="117">
        <f t="shared" si="23"/>
        <v>0</v>
      </c>
      <c r="M78" s="117">
        <f t="shared" si="23"/>
        <v>0</v>
      </c>
      <c r="N78" s="117">
        <f t="shared" si="23"/>
        <v>0</v>
      </c>
      <c r="O78" s="117">
        <f t="shared" si="23"/>
        <v>0</v>
      </c>
      <c r="P78" s="117">
        <f t="shared" si="23"/>
        <v>0</v>
      </c>
      <c r="Q78" s="117">
        <f t="shared" si="23"/>
        <v>0</v>
      </c>
      <c r="R78" s="117">
        <f t="shared" si="23"/>
        <v>0</v>
      </c>
      <c r="S78" s="117">
        <f t="shared" si="23"/>
        <v>0</v>
      </c>
      <c r="T78" s="117">
        <f t="shared" si="23"/>
        <v>0</v>
      </c>
      <c r="U78" s="117">
        <f t="shared" si="23"/>
        <v>0</v>
      </c>
      <c r="V78" s="117">
        <f t="shared" si="23"/>
        <v>0</v>
      </c>
      <c r="W78" s="117">
        <f t="shared" si="23"/>
        <v>0</v>
      </c>
      <c r="X78" s="117">
        <f t="shared" si="23"/>
        <v>0</v>
      </c>
      <c r="Y78" s="117">
        <f t="shared" si="23"/>
        <v>5000</v>
      </c>
      <c r="Z78" s="117">
        <f t="shared" si="23"/>
        <v>0</v>
      </c>
      <c r="AA78" s="117">
        <f t="shared" si="23"/>
        <v>31000</v>
      </c>
      <c r="AB78" s="117">
        <f t="shared" si="23"/>
        <v>0</v>
      </c>
      <c r="AC78" s="117">
        <f t="shared" si="23"/>
        <v>0</v>
      </c>
      <c r="AD78" s="117">
        <f t="shared" si="23"/>
        <v>10000</v>
      </c>
      <c r="AE78" s="117">
        <f t="shared" si="23"/>
        <v>105000</v>
      </c>
      <c r="AF78" s="117">
        <f t="shared" si="23"/>
        <v>0</v>
      </c>
      <c r="AG78" s="117">
        <f t="shared" si="23"/>
        <v>40000</v>
      </c>
      <c r="AH78" s="117">
        <f t="shared" si="23"/>
        <v>0</v>
      </c>
      <c r="AI78" s="117">
        <f t="shared" si="23"/>
        <v>0</v>
      </c>
      <c r="AJ78" s="117">
        <f t="shared" si="23"/>
        <v>0</v>
      </c>
      <c r="AK78" s="117">
        <f t="shared" si="23"/>
        <v>0</v>
      </c>
      <c r="AL78" s="117">
        <f t="shared" si="23"/>
        <v>0</v>
      </c>
      <c r="AM78" s="117">
        <f t="shared" si="23"/>
        <v>0</v>
      </c>
      <c r="AN78" s="117">
        <f t="shared" si="23"/>
        <v>31000</v>
      </c>
    </row>
    <row r="79" spans="1:41" ht="22.2" customHeight="1" x14ac:dyDescent="0.3">
      <c r="A79" s="110" t="s">
        <v>224</v>
      </c>
      <c r="B79" s="111">
        <v>44187</v>
      </c>
      <c r="C79" s="111" t="s">
        <v>212</v>
      </c>
      <c r="D79" s="112" t="s">
        <v>198</v>
      </c>
      <c r="E79" s="112"/>
      <c r="F79" s="134">
        <f t="shared" si="16"/>
        <v>227000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>
        <v>35000</v>
      </c>
      <c r="AC79" s="113"/>
      <c r="AD79" s="113"/>
      <c r="AE79" s="113">
        <f>30000+55000</f>
        <v>85000</v>
      </c>
      <c r="AF79" s="113">
        <v>60000</v>
      </c>
      <c r="AG79" s="113">
        <f>15000+20000</f>
        <v>35000</v>
      </c>
      <c r="AH79" s="113">
        <v>12000</v>
      </c>
      <c r="AI79" s="113"/>
      <c r="AJ79" s="113"/>
      <c r="AK79" s="113"/>
      <c r="AL79" s="113"/>
      <c r="AM79" s="113"/>
      <c r="AN79" s="113"/>
      <c r="AO79" s="9"/>
    </row>
    <row r="80" spans="1:41" s="16" customFormat="1" ht="22.2" customHeight="1" x14ac:dyDescent="0.3">
      <c r="A80" s="200" t="s">
        <v>78</v>
      </c>
      <c r="B80" s="201"/>
      <c r="C80" s="201"/>
      <c r="D80" s="202"/>
      <c r="E80" s="38"/>
      <c r="F80" s="132">
        <f>SUM(G80:AN80)</f>
        <v>227000</v>
      </c>
      <c r="G80" s="117">
        <f t="shared" ref="G80:AN80" si="24">SUM(G79:G79)</f>
        <v>0</v>
      </c>
      <c r="H80" s="117">
        <f t="shared" si="24"/>
        <v>0</v>
      </c>
      <c r="I80" s="117">
        <f t="shared" si="24"/>
        <v>0</v>
      </c>
      <c r="J80" s="117">
        <f t="shared" si="24"/>
        <v>0</v>
      </c>
      <c r="K80" s="117">
        <f t="shared" si="24"/>
        <v>0</v>
      </c>
      <c r="L80" s="117">
        <f t="shared" si="24"/>
        <v>0</v>
      </c>
      <c r="M80" s="117">
        <f t="shared" si="24"/>
        <v>0</v>
      </c>
      <c r="N80" s="117">
        <f t="shared" si="24"/>
        <v>0</v>
      </c>
      <c r="O80" s="117">
        <f t="shared" si="24"/>
        <v>0</v>
      </c>
      <c r="P80" s="117">
        <f t="shared" si="24"/>
        <v>0</v>
      </c>
      <c r="Q80" s="117">
        <f t="shared" si="24"/>
        <v>0</v>
      </c>
      <c r="R80" s="117">
        <f t="shared" si="24"/>
        <v>0</v>
      </c>
      <c r="S80" s="117">
        <f t="shared" si="24"/>
        <v>0</v>
      </c>
      <c r="T80" s="117">
        <f t="shared" si="24"/>
        <v>0</v>
      </c>
      <c r="U80" s="117">
        <f t="shared" si="24"/>
        <v>0</v>
      </c>
      <c r="V80" s="117">
        <f t="shared" si="24"/>
        <v>0</v>
      </c>
      <c r="W80" s="117">
        <f t="shared" si="24"/>
        <v>0</v>
      </c>
      <c r="X80" s="117">
        <f t="shared" si="24"/>
        <v>0</v>
      </c>
      <c r="Y80" s="117">
        <f t="shared" si="24"/>
        <v>0</v>
      </c>
      <c r="Z80" s="117">
        <f t="shared" si="24"/>
        <v>0</v>
      </c>
      <c r="AA80" s="117">
        <f t="shared" si="24"/>
        <v>0</v>
      </c>
      <c r="AB80" s="117">
        <f t="shared" si="24"/>
        <v>35000</v>
      </c>
      <c r="AC80" s="117">
        <f t="shared" si="24"/>
        <v>0</v>
      </c>
      <c r="AD80" s="117">
        <f t="shared" si="24"/>
        <v>0</v>
      </c>
      <c r="AE80" s="117">
        <f t="shared" si="24"/>
        <v>85000</v>
      </c>
      <c r="AF80" s="117">
        <f t="shared" si="24"/>
        <v>60000</v>
      </c>
      <c r="AG80" s="117">
        <f t="shared" si="24"/>
        <v>35000</v>
      </c>
      <c r="AH80" s="117">
        <f t="shared" si="24"/>
        <v>12000</v>
      </c>
      <c r="AI80" s="117">
        <f t="shared" si="24"/>
        <v>0</v>
      </c>
      <c r="AJ80" s="117">
        <f t="shared" si="24"/>
        <v>0</v>
      </c>
      <c r="AK80" s="117">
        <f t="shared" si="24"/>
        <v>0</v>
      </c>
      <c r="AL80" s="117">
        <f t="shared" si="24"/>
        <v>0</v>
      </c>
      <c r="AM80" s="117">
        <f t="shared" si="24"/>
        <v>0</v>
      </c>
      <c r="AN80" s="117">
        <f t="shared" si="24"/>
        <v>0</v>
      </c>
    </row>
    <row r="81" spans="1:41" ht="22.2" customHeight="1" x14ac:dyDescent="0.3">
      <c r="A81" s="110" t="s">
        <v>226</v>
      </c>
      <c r="B81" s="111">
        <v>44188</v>
      </c>
      <c r="C81" s="111" t="s">
        <v>212</v>
      </c>
      <c r="D81" s="112" t="s">
        <v>227</v>
      </c>
      <c r="E81" s="112"/>
      <c r="F81" s="134">
        <f t="shared" si="16"/>
        <v>2777000</v>
      </c>
      <c r="G81" s="113">
        <v>2777000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9"/>
    </row>
    <row r="82" spans="1:41" ht="22.2" customHeight="1" x14ac:dyDescent="0.3">
      <c r="A82" s="110" t="s">
        <v>229</v>
      </c>
      <c r="B82" s="111">
        <v>44188</v>
      </c>
      <c r="C82" s="111" t="s">
        <v>212</v>
      </c>
      <c r="D82" s="112" t="s">
        <v>230</v>
      </c>
      <c r="E82" s="112"/>
      <c r="F82" s="134">
        <f t="shared" si="16"/>
        <v>11000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>
        <v>11000</v>
      </c>
      <c r="AO82" s="9"/>
    </row>
    <row r="83" spans="1:41" ht="22.2" customHeight="1" x14ac:dyDescent="0.3">
      <c r="A83" s="110" t="s">
        <v>231</v>
      </c>
      <c r="B83" s="111">
        <v>44188</v>
      </c>
      <c r="C83" s="111" t="s">
        <v>212</v>
      </c>
      <c r="D83" s="112" t="s">
        <v>198</v>
      </c>
      <c r="E83" s="112"/>
      <c r="F83" s="134">
        <f t="shared" si="16"/>
        <v>228000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>
        <v>32000</v>
      </c>
      <c r="AB83" s="113"/>
      <c r="AC83" s="113"/>
      <c r="AD83" s="113">
        <v>8000</v>
      </c>
      <c r="AE83" s="113">
        <f>60000+20000+50000</f>
        <v>130000</v>
      </c>
      <c r="AF83" s="113"/>
      <c r="AG83" s="113">
        <f>10000+5000</f>
        <v>15000</v>
      </c>
      <c r="AH83" s="113">
        <f>8000+35000</f>
        <v>43000</v>
      </c>
      <c r="AI83" s="113"/>
      <c r="AJ83" s="113"/>
      <c r="AK83" s="113"/>
      <c r="AL83" s="113"/>
      <c r="AM83" s="113"/>
      <c r="AN83" s="113"/>
      <c r="AO83" s="9"/>
    </row>
    <row r="84" spans="1:41" s="16" customFormat="1" ht="22.2" customHeight="1" x14ac:dyDescent="0.3">
      <c r="A84" s="200" t="s">
        <v>78</v>
      </c>
      <c r="B84" s="201"/>
      <c r="C84" s="201"/>
      <c r="D84" s="202"/>
      <c r="E84" s="38"/>
      <c r="F84" s="132">
        <f>SUM(G84:AN84)</f>
        <v>3016000</v>
      </c>
      <c r="G84" s="117">
        <f t="shared" ref="G84:AN84" si="25">SUM(G81:G83)</f>
        <v>2777000</v>
      </c>
      <c r="H84" s="117">
        <f t="shared" si="25"/>
        <v>0</v>
      </c>
      <c r="I84" s="117">
        <f t="shared" si="25"/>
        <v>0</v>
      </c>
      <c r="J84" s="117">
        <f t="shared" si="25"/>
        <v>0</v>
      </c>
      <c r="K84" s="117">
        <f t="shared" si="25"/>
        <v>0</v>
      </c>
      <c r="L84" s="117">
        <f t="shared" si="25"/>
        <v>0</v>
      </c>
      <c r="M84" s="117">
        <f t="shared" si="25"/>
        <v>0</v>
      </c>
      <c r="N84" s="117">
        <f t="shared" si="25"/>
        <v>0</v>
      </c>
      <c r="O84" s="117">
        <f t="shared" si="25"/>
        <v>0</v>
      </c>
      <c r="P84" s="117">
        <f t="shared" si="25"/>
        <v>0</v>
      </c>
      <c r="Q84" s="117">
        <f t="shared" si="25"/>
        <v>0</v>
      </c>
      <c r="R84" s="117">
        <f t="shared" si="25"/>
        <v>0</v>
      </c>
      <c r="S84" s="117">
        <f t="shared" si="25"/>
        <v>0</v>
      </c>
      <c r="T84" s="117">
        <f t="shared" si="25"/>
        <v>0</v>
      </c>
      <c r="U84" s="117">
        <f t="shared" si="25"/>
        <v>0</v>
      </c>
      <c r="V84" s="117">
        <f t="shared" si="25"/>
        <v>0</v>
      </c>
      <c r="W84" s="117">
        <f t="shared" si="25"/>
        <v>0</v>
      </c>
      <c r="X84" s="117">
        <f t="shared" si="25"/>
        <v>0</v>
      </c>
      <c r="Y84" s="117">
        <f t="shared" si="25"/>
        <v>0</v>
      </c>
      <c r="Z84" s="117">
        <f t="shared" si="25"/>
        <v>0</v>
      </c>
      <c r="AA84" s="117">
        <f t="shared" si="25"/>
        <v>32000</v>
      </c>
      <c r="AB84" s="117">
        <f t="shared" si="25"/>
        <v>0</v>
      </c>
      <c r="AC84" s="117">
        <f t="shared" si="25"/>
        <v>0</v>
      </c>
      <c r="AD84" s="117">
        <f t="shared" si="25"/>
        <v>8000</v>
      </c>
      <c r="AE84" s="117">
        <f t="shared" si="25"/>
        <v>130000</v>
      </c>
      <c r="AF84" s="117">
        <f t="shared" si="25"/>
        <v>0</v>
      </c>
      <c r="AG84" s="117">
        <f t="shared" si="25"/>
        <v>15000</v>
      </c>
      <c r="AH84" s="117">
        <f t="shared" si="25"/>
        <v>43000</v>
      </c>
      <c r="AI84" s="117">
        <f t="shared" si="25"/>
        <v>0</v>
      </c>
      <c r="AJ84" s="117">
        <f t="shared" si="25"/>
        <v>0</v>
      </c>
      <c r="AK84" s="117">
        <f t="shared" si="25"/>
        <v>0</v>
      </c>
      <c r="AL84" s="117">
        <f t="shared" si="25"/>
        <v>0</v>
      </c>
      <c r="AM84" s="117">
        <f t="shared" si="25"/>
        <v>0</v>
      </c>
      <c r="AN84" s="117">
        <f t="shared" si="25"/>
        <v>11000</v>
      </c>
    </row>
    <row r="85" spans="1:41" ht="22.2" customHeight="1" x14ac:dyDescent="0.3">
      <c r="A85" s="110" t="s">
        <v>232</v>
      </c>
      <c r="B85" s="111">
        <v>44189</v>
      </c>
      <c r="C85" s="111" t="s">
        <v>212</v>
      </c>
      <c r="D85" s="112" t="s">
        <v>198</v>
      </c>
      <c r="E85" s="112"/>
      <c r="F85" s="134">
        <f t="shared" si="16"/>
        <v>346000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>
        <v>135000</v>
      </c>
      <c r="Z85" s="113">
        <v>14000</v>
      </c>
      <c r="AA85" s="113"/>
      <c r="AB85" s="113">
        <v>35000</v>
      </c>
      <c r="AC85" s="113"/>
      <c r="AD85" s="113"/>
      <c r="AE85" s="113">
        <f>70000+15000</f>
        <v>85000</v>
      </c>
      <c r="AF85" s="113">
        <v>40000</v>
      </c>
      <c r="AG85" s="113">
        <f>10000+10000+10000</f>
        <v>30000</v>
      </c>
      <c r="AH85" s="113">
        <v>7000</v>
      </c>
      <c r="AI85" s="113"/>
      <c r="AJ85" s="113"/>
      <c r="AK85" s="113"/>
      <c r="AL85" s="113"/>
      <c r="AM85" s="113"/>
      <c r="AN85" s="113"/>
      <c r="AO85" s="9"/>
    </row>
    <row r="86" spans="1:41" s="16" customFormat="1" ht="22.2" customHeight="1" x14ac:dyDescent="0.3">
      <c r="A86" s="200" t="s">
        <v>78</v>
      </c>
      <c r="B86" s="201"/>
      <c r="C86" s="201"/>
      <c r="D86" s="202"/>
      <c r="E86" s="38"/>
      <c r="F86" s="132">
        <f>SUM(G86:AN86)</f>
        <v>346000</v>
      </c>
      <c r="G86" s="117">
        <f t="shared" ref="G86:AN86" si="26">SUM(G85:G85)</f>
        <v>0</v>
      </c>
      <c r="H86" s="117">
        <f t="shared" si="26"/>
        <v>0</v>
      </c>
      <c r="I86" s="117">
        <f t="shared" si="26"/>
        <v>0</v>
      </c>
      <c r="J86" s="117">
        <f t="shared" si="26"/>
        <v>0</v>
      </c>
      <c r="K86" s="117">
        <f t="shared" si="26"/>
        <v>0</v>
      </c>
      <c r="L86" s="117">
        <f t="shared" si="26"/>
        <v>0</v>
      </c>
      <c r="M86" s="117">
        <f t="shared" si="26"/>
        <v>0</v>
      </c>
      <c r="N86" s="117">
        <f t="shared" si="26"/>
        <v>0</v>
      </c>
      <c r="O86" s="117">
        <f t="shared" si="26"/>
        <v>0</v>
      </c>
      <c r="P86" s="117">
        <f t="shared" si="26"/>
        <v>0</v>
      </c>
      <c r="Q86" s="117">
        <f t="shared" si="26"/>
        <v>0</v>
      </c>
      <c r="R86" s="117">
        <f t="shared" si="26"/>
        <v>0</v>
      </c>
      <c r="S86" s="117">
        <f t="shared" si="26"/>
        <v>0</v>
      </c>
      <c r="T86" s="117">
        <f t="shared" si="26"/>
        <v>0</v>
      </c>
      <c r="U86" s="117">
        <f t="shared" si="26"/>
        <v>0</v>
      </c>
      <c r="V86" s="117">
        <f t="shared" si="26"/>
        <v>0</v>
      </c>
      <c r="W86" s="117">
        <f t="shared" si="26"/>
        <v>0</v>
      </c>
      <c r="X86" s="117">
        <f t="shared" si="26"/>
        <v>0</v>
      </c>
      <c r="Y86" s="117">
        <f t="shared" si="26"/>
        <v>135000</v>
      </c>
      <c r="Z86" s="117">
        <f t="shared" si="26"/>
        <v>14000</v>
      </c>
      <c r="AA86" s="117">
        <f t="shared" si="26"/>
        <v>0</v>
      </c>
      <c r="AB86" s="117">
        <f t="shared" si="26"/>
        <v>35000</v>
      </c>
      <c r="AC86" s="117">
        <f t="shared" si="26"/>
        <v>0</v>
      </c>
      <c r="AD86" s="117">
        <f t="shared" si="26"/>
        <v>0</v>
      </c>
      <c r="AE86" s="117">
        <f t="shared" si="26"/>
        <v>85000</v>
      </c>
      <c r="AF86" s="117">
        <f t="shared" si="26"/>
        <v>40000</v>
      </c>
      <c r="AG86" s="117">
        <f t="shared" si="26"/>
        <v>30000</v>
      </c>
      <c r="AH86" s="117">
        <f t="shared" si="26"/>
        <v>7000</v>
      </c>
      <c r="AI86" s="117">
        <f t="shared" si="26"/>
        <v>0</v>
      </c>
      <c r="AJ86" s="117">
        <f t="shared" si="26"/>
        <v>0</v>
      </c>
      <c r="AK86" s="117">
        <f t="shared" si="26"/>
        <v>0</v>
      </c>
      <c r="AL86" s="117">
        <f t="shared" si="26"/>
        <v>0</v>
      </c>
      <c r="AM86" s="117">
        <f t="shared" si="26"/>
        <v>0</v>
      </c>
      <c r="AN86" s="117">
        <f t="shared" si="26"/>
        <v>0</v>
      </c>
    </row>
    <row r="87" spans="1:41" ht="22.2" customHeight="1" x14ac:dyDescent="0.3">
      <c r="A87" s="110" t="s">
        <v>234</v>
      </c>
      <c r="B87" s="111">
        <v>44190</v>
      </c>
      <c r="C87" s="111" t="s">
        <v>212</v>
      </c>
      <c r="D87" s="112" t="s">
        <v>235</v>
      </c>
      <c r="E87" s="112"/>
      <c r="F87" s="134">
        <f t="shared" si="16"/>
        <v>108000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>
        <v>108000</v>
      </c>
      <c r="AM87" s="113"/>
      <c r="AN87" s="113"/>
      <c r="AO87" s="9"/>
    </row>
    <row r="88" spans="1:41" ht="22.2" customHeight="1" x14ac:dyDescent="0.3">
      <c r="A88" s="110" t="s">
        <v>238</v>
      </c>
      <c r="B88" s="111">
        <v>44190</v>
      </c>
      <c r="C88" s="111" t="s">
        <v>212</v>
      </c>
      <c r="D88" s="112" t="s">
        <v>198</v>
      </c>
      <c r="E88" s="112"/>
      <c r="F88" s="134">
        <f t="shared" si="16"/>
        <v>245000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>
        <f>30000+10000</f>
        <v>40000</v>
      </c>
      <c r="Z88" s="113">
        <v>10000</v>
      </c>
      <c r="AA88" s="113">
        <v>30000</v>
      </c>
      <c r="AB88" s="113"/>
      <c r="AC88" s="113"/>
      <c r="AD88" s="113">
        <v>15000</v>
      </c>
      <c r="AE88" s="113">
        <f>40000+50000+25000</f>
        <v>115000</v>
      </c>
      <c r="AF88" s="113">
        <v>20000</v>
      </c>
      <c r="AG88" s="113">
        <f>10000+5000</f>
        <v>15000</v>
      </c>
      <c r="AH88" s="113"/>
      <c r="AI88" s="113"/>
      <c r="AJ88" s="113"/>
      <c r="AK88" s="113"/>
      <c r="AL88" s="113"/>
      <c r="AM88" s="113"/>
      <c r="AN88" s="113"/>
      <c r="AO88" s="9"/>
    </row>
    <row r="89" spans="1:41" ht="22.2" customHeight="1" x14ac:dyDescent="0.3">
      <c r="A89" s="110" t="s">
        <v>239</v>
      </c>
      <c r="B89" s="111">
        <v>44190</v>
      </c>
      <c r="C89" s="111" t="s">
        <v>212</v>
      </c>
      <c r="D89" s="112" t="s">
        <v>240</v>
      </c>
      <c r="E89" s="112"/>
      <c r="F89" s="134">
        <f t="shared" si="16"/>
        <v>655000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>
        <v>195000</v>
      </c>
      <c r="T89" s="113"/>
      <c r="U89" s="113"/>
      <c r="V89" s="113"/>
      <c r="W89" s="113"/>
      <c r="X89" s="113">
        <f>210000+250000</f>
        <v>460000</v>
      </c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9"/>
    </row>
    <row r="90" spans="1:41" s="16" customFormat="1" ht="22.2" customHeight="1" x14ac:dyDescent="0.3">
      <c r="A90" s="200" t="s">
        <v>78</v>
      </c>
      <c r="B90" s="201"/>
      <c r="C90" s="201"/>
      <c r="D90" s="202"/>
      <c r="E90" s="38"/>
      <c r="F90" s="132">
        <f>SUM(G90:AN90)</f>
        <v>1008000</v>
      </c>
      <c r="G90" s="117">
        <f>SUM(G87:G89)</f>
        <v>0</v>
      </c>
      <c r="H90" s="117">
        <f t="shared" ref="H90:AN90" si="27">SUM(H87:H89)</f>
        <v>0</v>
      </c>
      <c r="I90" s="117">
        <f t="shared" si="27"/>
        <v>0</v>
      </c>
      <c r="J90" s="117">
        <f t="shared" si="27"/>
        <v>0</v>
      </c>
      <c r="K90" s="117">
        <f t="shared" si="27"/>
        <v>0</v>
      </c>
      <c r="L90" s="117">
        <f t="shared" si="27"/>
        <v>0</v>
      </c>
      <c r="M90" s="117">
        <f t="shared" si="27"/>
        <v>0</v>
      </c>
      <c r="N90" s="117">
        <f t="shared" si="27"/>
        <v>0</v>
      </c>
      <c r="O90" s="117">
        <f t="shared" si="27"/>
        <v>0</v>
      </c>
      <c r="P90" s="117">
        <f t="shared" si="27"/>
        <v>0</v>
      </c>
      <c r="Q90" s="117">
        <f t="shared" si="27"/>
        <v>0</v>
      </c>
      <c r="R90" s="117">
        <f t="shared" si="27"/>
        <v>0</v>
      </c>
      <c r="S90" s="117">
        <f t="shared" si="27"/>
        <v>195000</v>
      </c>
      <c r="T90" s="117">
        <f t="shared" si="27"/>
        <v>0</v>
      </c>
      <c r="U90" s="117">
        <f t="shared" si="27"/>
        <v>0</v>
      </c>
      <c r="V90" s="117">
        <f t="shared" si="27"/>
        <v>0</v>
      </c>
      <c r="W90" s="117">
        <f t="shared" si="27"/>
        <v>0</v>
      </c>
      <c r="X90" s="117">
        <f t="shared" si="27"/>
        <v>460000</v>
      </c>
      <c r="Y90" s="117">
        <f t="shared" si="27"/>
        <v>40000</v>
      </c>
      <c r="Z90" s="117">
        <f t="shared" si="27"/>
        <v>10000</v>
      </c>
      <c r="AA90" s="117">
        <f t="shared" si="27"/>
        <v>30000</v>
      </c>
      <c r="AB90" s="117">
        <f t="shared" si="27"/>
        <v>0</v>
      </c>
      <c r="AC90" s="117">
        <f t="shared" si="27"/>
        <v>0</v>
      </c>
      <c r="AD90" s="117">
        <f t="shared" si="27"/>
        <v>15000</v>
      </c>
      <c r="AE90" s="117">
        <f t="shared" si="27"/>
        <v>115000</v>
      </c>
      <c r="AF90" s="117">
        <f t="shared" si="27"/>
        <v>20000</v>
      </c>
      <c r="AG90" s="117">
        <f t="shared" si="27"/>
        <v>15000</v>
      </c>
      <c r="AH90" s="117">
        <f t="shared" si="27"/>
        <v>0</v>
      </c>
      <c r="AI90" s="117">
        <f t="shared" si="27"/>
        <v>0</v>
      </c>
      <c r="AJ90" s="117">
        <f t="shared" si="27"/>
        <v>0</v>
      </c>
      <c r="AK90" s="117">
        <f t="shared" si="27"/>
        <v>0</v>
      </c>
      <c r="AL90" s="117">
        <f t="shared" si="27"/>
        <v>108000</v>
      </c>
      <c r="AM90" s="117">
        <f t="shared" si="27"/>
        <v>0</v>
      </c>
      <c r="AN90" s="117">
        <f t="shared" si="27"/>
        <v>0</v>
      </c>
    </row>
    <row r="91" spans="1:41" ht="22.2" customHeight="1" x14ac:dyDescent="0.3">
      <c r="A91" s="110" t="s">
        <v>241</v>
      </c>
      <c r="B91" s="111">
        <v>44191</v>
      </c>
      <c r="C91" s="111" t="s">
        <v>212</v>
      </c>
      <c r="D91" s="112" t="s">
        <v>242</v>
      </c>
      <c r="E91" s="112"/>
      <c r="F91" s="134">
        <f t="shared" si="16"/>
        <v>74000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>
        <v>74000</v>
      </c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9"/>
    </row>
    <row r="92" spans="1:41" s="16" customFormat="1" ht="22.2" customHeight="1" x14ac:dyDescent="0.3">
      <c r="A92" s="200" t="s">
        <v>78</v>
      </c>
      <c r="B92" s="201"/>
      <c r="C92" s="201"/>
      <c r="D92" s="202"/>
      <c r="E92" s="38"/>
      <c r="F92" s="132">
        <f>SUM(G92:AN92)</f>
        <v>74000</v>
      </c>
      <c r="G92" s="117">
        <f>SUM(G91)</f>
        <v>0</v>
      </c>
      <c r="H92" s="117">
        <f t="shared" ref="H92:AN92" si="28">SUM(H91)</f>
        <v>0</v>
      </c>
      <c r="I92" s="117">
        <f t="shared" si="28"/>
        <v>0</v>
      </c>
      <c r="J92" s="117">
        <f t="shared" si="28"/>
        <v>0</v>
      </c>
      <c r="K92" s="117">
        <f t="shared" si="28"/>
        <v>0</v>
      </c>
      <c r="L92" s="117">
        <f t="shared" si="28"/>
        <v>0</v>
      </c>
      <c r="M92" s="117">
        <f t="shared" si="28"/>
        <v>0</v>
      </c>
      <c r="N92" s="117">
        <f t="shared" si="28"/>
        <v>0</v>
      </c>
      <c r="O92" s="117">
        <f t="shared" si="28"/>
        <v>0</v>
      </c>
      <c r="P92" s="117">
        <f t="shared" si="28"/>
        <v>74000</v>
      </c>
      <c r="Q92" s="117">
        <f t="shared" si="28"/>
        <v>0</v>
      </c>
      <c r="R92" s="117">
        <f t="shared" si="28"/>
        <v>0</v>
      </c>
      <c r="S92" s="117">
        <f t="shared" si="28"/>
        <v>0</v>
      </c>
      <c r="T92" s="117">
        <f t="shared" si="28"/>
        <v>0</v>
      </c>
      <c r="U92" s="117">
        <f t="shared" si="28"/>
        <v>0</v>
      </c>
      <c r="V92" s="117">
        <f t="shared" si="28"/>
        <v>0</v>
      </c>
      <c r="W92" s="117">
        <f t="shared" si="28"/>
        <v>0</v>
      </c>
      <c r="X92" s="117">
        <f t="shared" si="28"/>
        <v>0</v>
      </c>
      <c r="Y92" s="117">
        <f t="shared" si="28"/>
        <v>0</v>
      </c>
      <c r="Z92" s="117">
        <f t="shared" si="28"/>
        <v>0</v>
      </c>
      <c r="AA92" s="117">
        <f t="shared" si="28"/>
        <v>0</v>
      </c>
      <c r="AB92" s="117">
        <f t="shared" si="28"/>
        <v>0</v>
      </c>
      <c r="AC92" s="117">
        <f t="shared" si="28"/>
        <v>0</v>
      </c>
      <c r="AD92" s="117">
        <f t="shared" si="28"/>
        <v>0</v>
      </c>
      <c r="AE92" s="117">
        <f t="shared" si="28"/>
        <v>0</v>
      </c>
      <c r="AF92" s="117">
        <f t="shared" si="28"/>
        <v>0</v>
      </c>
      <c r="AG92" s="117">
        <f t="shared" si="28"/>
        <v>0</v>
      </c>
      <c r="AH92" s="117">
        <f t="shared" si="28"/>
        <v>0</v>
      </c>
      <c r="AI92" s="117">
        <f t="shared" si="28"/>
        <v>0</v>
      </c>
      <c r="AJ92" s="117">
        <f t="shared" si="28"/>
        <v>0</v>
      </c>
      <c r="AK92" s="117">
        <f t="shared" si="28"/>
        <v>0</v>
      </c>
      <c r="AL92" s="117">
        <f t="shared" si="28"/>
        <v>0</v>
      </c>
      <c r="AM92" s="117">
        <f t="shared" si="28"/>
        <v>0</v>
      </c>
      <c r="AN92" s="117">
        <f t="shared" si="28"/>
        <v>0</v>
      </c>
    </row>
    <row r="93" spans="1:41" ht="22.2" customHeight="1" x14ac:dyDescent="0.3">
      <c r="A93" s="110" t="s">
        <v>245</v>
      </c>
      <c r="B93" s="111">
        <v>44193</v>
      </c>
      <c r="C93" s="111" t="s">
        <v>246</v>
      </c>
      <c r="D93" s="112" t="s">
        <v>198</v>
      </c>
      <c r="E93" s="112"/>
      <c r="F93" s="134">
        <f t="shared" si="16"/>
        <v>172000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>
        <v>12000</v>
      </c>
      <c r="Z93" s="113">
        <v>5000</v>
      </c>
      <c r="AA93" s="113">
        <v>10000</v>
      </c>
      <c r="AB93" s="113"/>
      <c r="AC93" s="113"/>
      <c r="AD93" s="113">
        <v>15000</v>
      </c>
      <c r="AE93" s="113">
        <f>20000+55000</f>
        <v>75000</v>
      </c>
      <c r="AF93" s="113">
        <v>30000</v>
      </c>
      <c r="AG93" s="113">
        <f>5000+15000+5000</f>
        <v>25000</v>
      </c>
      <c r="AH93" s="113"/>
      <c r="AI93" s="113"/>
      <c r="AJ93" s="113"/>
      <c r="AK93" s="113"/>
      <c r="AL93" s="113"/>
      <c r="AM93" s="113"/>
      <c r="AN93" s="113"/>
      <c r="AO93" s="9"/>
    </row>
    <row r="94" spans="1:41" ht="22.2" customHeight="1" x14ac:dyDescent="0.3">
      <c r="A94" s="110" t="s">
        <v>247</v>
      </c>
      <c r="B94" s="111">
        <v>44193</v>
      </c>
      <c r="C94" s="111" t="s">
        <v>246</v>
      </c>
      <c r="D94" s="112" t="s">
        <v>248</v>
      </c>
      <c r="E94" s="112"/>
      <c r="F94" s="134">
        <f t="shared" si="16"/>
        <v>11000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>
        <v>11000</v>
      </c>
      <c r="AO94" s="9"/>
    </row>
    <row r="95" spans="1:41" s="16" customFormat="1" ht="22.2" customHeight="1" x14ac:dyDescent="0.3">
      <c r="A95" s="200" t="s">
        <v>78</v>
      </c>
      <c r="B95" s="201"/>
      <c r="C95" s="201"/>
      <c r="D95" s="202"/>
      <c r="E95" s="38"/>
      <c r="F95" s="132">
        <f>SUM(G95:AN95)</f>
        <v>183000</v>
      </c>
      <c r="G95" s="117">
        <f>SUM(G93:G94)</f>
        <v>0</v>
      </c>
      <c r="H95" s="117">
        <f t="shared" ref="H95:AN95" si="29">SUM(H93:H94)</f>
        <v>0</v>
      </c>
      <c r="I95" s="117">
        <f t="shared" si="29"/>
        <v>0</v>
      </c>
      <c r="J95" s="117">
        <f t="shared" si="29"/>
        <v>0</v>
      </c>
      <c r="K95" s="117">
        <f t="shared" si="29"/>
        <v>0</v>
      </c>
      <c r="L95" s="117">
        <f t="shared" si="29"/>
        <v>0</v>
      </c>
      <c r="M95" s="117">
        <f t="shared" si="29"/>
        <v>0</v>
      </c>
      <c r="N95" s="117">
        <f t="shared" si="29"/>
        <v>0</v>
      </c>
      <c r="O95" s="117">
        <f t="shared" si="29"/>
        <v>0</v>
      </c>
      <c r="P95" s="117">
        <f t="shared" si="29"/>
        <v>0</v>
      </c>
      <c r="Q95" s="117">
        <f t="shared" si="29"/>
        <v>0</v>
      </c>
      <c r="R95" s="117">
        <f t="shared" si="29"/>
        <v>0</v>
      </c>
      <c r="S95" s="117">
        <f t="shared" si="29"/>
        <v>0</v>
      </c>
      <c r="T95" s="117">
        <f t="shared" si="29"/>
        <v>0</v>
      </c>
      <c r="U95" s="117">
        <f t="shared" si="29"/>
        <v>0</v>
      </c>
      <c r="V95" s="117">
        <f t="shared" si="29"/>
        <v>0</v>
      </c>
      <c r="W95" s="117">
        <f t="shared" si="29"/>
        <v>0</v>
      </c>
      <c r="X95" s="117">
        <f t="shared" si="29"/>
        <v>0</v>
      </c>
      <c r="Y95" s="117">
        <f t="shared" si="29"/>
        <v>12000</v>
      </c>
      <c r="Z95" s="117">
        <f t="shared" si="29"/>
        <v>5000</v>
      </c>
      <c r="AA95" s="117">
        <f t="shared" si="29"/>
        <v>10000</v>
      </c>
      <c r="AB95" s="117">
        <f t="shared" si="29"/>
        <v>0</v>
      </c>
      <c r="AC95" s="117">
        <f t="shared" si="29"/>
        <v>0</v>
      </c>
      <c r="AD95" s="117">
        <f t="shared" si="29"/>
        <v>15000</v>
      </c>
      <c r="AE95" s="117">
        <f t="shared" si="29"/>
        <v>75000</v>
      </c>
      <c r="AF95" s="117">
        <f t="shared" si="29"/>
        <v>30000</v>
      </c>
      <c r="AG95" s="117">
        <f t="shared" si="29"/>
        <v>25000</v>
      </c>
      <c r="AH95" s="117">
        <f t="shared" si="29"/>
        <v>0</v>
      </c>
      <c r="AI95" s="117">
        <f t="shared" si="29"/>
        <v>0</v>
      </c>
      <c r="AJ95" s="117">
        <f t="shared" si="29"/>
        <v>0</v>
      </c>
      <c r="AK95" s="117">
        <f t="shared" si="29"/>
        <v>0</v>
      </c>
      <c r="AL95" s="117">
        <f t="shared" si="29"/>
        <v>0</v>
      </c>
      <c r="AM95" s="117">
        <f t="shared" si="29"/>
        <v>0</v>
      </c>
      <c r="AN95" s="117">
        <f t="shared" si="29"/>
        <v>11000</v>
      </c>
    </row>
    <row r="96" spans="1:41" ht="22.2" customHeight="1" x14ac:dyDescent="0.3">
      <c r="A96" s="110" t="s">
        <v>249</v>
      </c>
      <c r="B96" s="111">
        <v>44194</v>
      </c>
      <c r="C96" s="111" t="s">
        <v>246</v>
      </c>
      <c r="D96" s="112" t="s">
        <v>198</v>
      </c>
      <c r="E96" s="112"/>
      <c r="F96" s="134">
        <f t="shared" si="16"/>
        <v>198000</v>
      </c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>
        <v>6000</v>
      </c>
      <c r="AB96" s="113">
        <v>32000</v>
      </c>
      <c r="AC96" s="113"/>
      <c r="AD96" s="113"/>
      <c r="AE96" s="113">
        <f>25000+50000+40000</f>
        <v>115000</v>
      </c>
      <c r="AF96" s="113"/>
      <c r="AG96" s="113">
        <f>10000+5000+15000+15000</f>
        <v>45000</v>
      </c>
      <c r="AH96" s="113"/>
      <c r="AI96" s="113"/>
      <c r="AJ96" s="113"/>
      <c r="AK96" s="113"/>
      <c r="AL96" s="113"/>
      <c r="AM96" s="113"/>
      <c r="AN96" s="113"/>
      <c r="AO96" s="9"/>
    </row>
    <row r="97" spans="1:40" s="16" customFormat="1" ht="22.2" customHeight="1" x14ac:dyDescent="0.3">
      <c r="A97" s="200" t="s">
        <v>78</v>
      </c>
      <c r="B97" s="201"/>
      <c r="C97" s="201"/>
      <c r="D97" s="202"/>
      <c r="E97" s="38"/>
      <c r="F97" s="132">
        <f>SUM(G97:AN97)</f>
        <v>198000</v>
      </c>
      <c r="G97" s="117">
        <f>SUM(G96)</f>
        <v>0</v>
      </c>
      <c r="H97" s="117">
        <f t="shared" ref="H97:AN97" si="30">SUM(H96)</f>
        <v>0</v>
      </c>
      <c r="I97" s="117">
        <f t="shared" si="30"/>
        <v>0</v>
      </c>
      <c r="J97" s="117">
        <f t="shared" si="30"/>
        <v>0</v>
      </c>
      <c r="K97" s="117">
        <f t="shared" si="30"/>
        <v>0</v>
      </c>
      <c r="L97" s="117">
        <f t="shared" si="30"/>
        <v>0</v>
      </c>
      <c r="M97" s="117">
        <f t="shared" si="30"/>
        <v>0</v>
      </c>
      <c r="N97" s="117">
        <f t="shared" si="30"/>
        <v>0</v>
      </c>
      <c r="O97" s="117">
        <f t="shared" si="30"/>
        <v>0</v>
      </c>
      <c r="P97" s="117">
        <f t="shared" si="30"/>
        <v>0</v>
      </c>
      <c r="Q97" s="117">
        <f t="shared" si="30"/>
        <v>0</v>
      </c>
      <c r="R97" s="117">
        <f t="shared" si="30"/>
        <v>0</v>
      </c>
      <c r="S97" s="117">
        <f t="shared" si="30"/>
        <v>0</v>
      </c>
      <c r="T97" s="117">
        <f t="shared" si="30"/>
        <v>0</v>
      </c>
      <c r="U97" s="117">
        <f t="shared" si="30"/>
        <v>0</v>
      </c>
      <c r="V97" s="117">
        <f t="shared" si="30"/>
        <v>0</v>
      </c>
      <c r="W97" s="117">
        <f t="shared" si="30"/>
        <v>0</v>
      </c>
      <c r="X97" s="117">
        <f t="shared" si="30"/>
        <v>0</v>
      </c>
      <c r="Y97" s="117">
        <f t="shared" si="30"/>
        <v>0</v>
      </c>
      <c r="Z97" s="117">
        <f t="shared" si="30"/>
        <v>0</v>
      </c>
      <c r="AA97" s="117">
        <f t="shared" si="30"/>
        <v>6000</v>
      </c>
      <c r="AB97" s="117">
        <f t="shared" si="30"/>
        <v>32000</v>
      </c>
      <c r="AC97" s="117">
        <f t="shared" si="30"/>
        <v>0</v>
      </c>
      <c r="AD97" s="117">
        <f t="shared" si="30"/>
        <v>0</v>
      </c>
      <c r="AE97" s="117">
        <f t="shared" si="30"/>
        <v>115000</v>
      </c>
      <c r="AF97" s="117">
        <f t="shared" si="30"/>
        <v>0</v>
      </c>
      <c r="AG97" s="117">
        <f t="shared" si="30"/>
        <v>45000</v>
      </c>
      <c r="AH97" s="117">
        <f t="shared" si="30"/>
        <v>0</v>
      </c>
      <c r="AI97" s="117">
        <f t="shared" si="30"/>
        <v>0</v>
      </c>
      <c r="AJ97" s="117">
        <f t="shared" si="30"/>
        <v>0</v>
      </c>
      <c r="AK97" s="117">
        <f t="shared" si="30"/>
        <v>0</v>
      </c>
      <c r="AL97" s="117">
        <f t="shared" si="30"/>
        <v>0</v>
      </c>
      <c r="AM97" s="117">
        <f t="shared" si="30"/>
        <v>0</v>
      </c>
      <c r="AN97" s="117">
        <f t="shared" si="30"/>
        <v>0</v>
      </c>
    </row>
    <row r="98" spans="1:40" s="142" customFormat="1" ht="22.2" customHeight="1" x14ac:dyDescent="0.3">
      <c r="A98" s="138" t="s">
        <v>253</v>
      </c>
      <c r="B98" s="139">
        <v>44195</v>
      </c>
      <c r="C98" s="138" t="s">
        <v>246</v>
      </c>
      <c r="D98" s="138" t="s">
        <v>198</v>
      </c>
      <c r="E98" s="138"/>
      <c r="F98" s="140">
        <f t="shared" ref="F98:F161" si="31">SUM(G98:AN98)</f>
        <v>239000</v>
      </c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>
        <v>30000</v>
      </c>
      <c r="Z98" s="141">
        <v>5000</v>
      </c>
      <c r="AA98" s="141">
        <v>25000</v>
      </c>
      <c r="AB98" s="141"/>
      <c r="AC98" s="141"/>
      <c r="AD98" s="141">
        <v>10000</v>
      </c>
      <c r="AE98" s="141">
        <f>50000+25000</f>
        <v>75000</v>
      </c>
      <c r="AF98" s="141">
        <v>40000</v>
      </c>
      <c r="AG98" s="141">
        <f>12000+5000+7000</f>
        <v>24000</v>
      </c>
      <c r="AH98" s="141">
        <v>30000</v>
      </c>
      <c r="AI98" s="141"/>
      <c r="AJ98" s="141"/>
      <c r="AK98" s="141"/>
      <c r="AL98" s="141"/>
      <c r="AM98" s="141"/>
      <c r="AN98" s="141"/>
    </row>
    <row r="99" spans="1:40" s="142" customFormat="1" ht="22.2" customHeight="1" x14ac:dyDescent="0.3">
      <c r="A99" s="138" t="s">
        <v>254</v>
      </c>
      <c r="B99" s="139">
        <v>44195</v>
      </c>
      <c r="C99" s="138" t="s">
        <v>246</v>
      </c>
      <c r="D99" s="138" t="s">
        <v>255</v>
      </c>
      <c r="E99" s="138"/>
      <c r="F99" s="140">
        <f t="shared" si="31"/>
        <v>11000</v>
      </c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>
        <v>11000</v>
      </c>
    </row>
    <row r="100" spans="1:40" s="129" customFormat="1" ht="22.2" customHeight="1" x14ac:dyDescent="0.3">
      <c r="A100" s="174" t="s">
        <v>78</v>
      </c>
      <c r="B100" s="175"/>
      <c r="C100" s="175"/>
      <c r="D100" s="176"/>
      <c r="E100" s="127"/>
      <c r="F100" s="132">
        <f>SUM(G100:AN100)</f>
        <v>250000</v>
      </c>
      <c r="G100" s="128">
        <f>SUM(G98:G99)</f>
        <v>0</v>
      </c>
      <c r="H100" s="128">
        <f t="shared" ref="H100:AN100" si="32">SUM(H98:H99)</f>
        <v>0</v>
      </c>
      <c r="I100" s="128">
        <f t="shared" si="32"/>
        <v>0</v>
      </c>
      <c r="J100" s="128">
        <f t="shared" si="32"/>
        <v>0</v>
      </c>
      <c r="K100" s="128">
        <f t="shared" si="32"/>
        <v>0</v>
      </c>
      <c r="L100" s="128">
        <f t="shared" si="32"/>
        <v>0</v>
      </c>
      <c r="M100" s="128">
        <f t="shared" si="32"/>
        <v>0</v>
      </c>
      <c r="N100" s="128">
        <f t="shared" si="32"/>
        <v>0</v>
      </c>
      <c r="O100" s="128">
        <f t="shared" si="32"/>
        <v>0</v>
      </c>
      <c r="P100" s="128">
        <f t="shared" si="32"/>
        <v>0</v>
      </c>
      <c r="Q100" s="128">
        <f t="shared" si="32"/>
        <v>0</v>
      </c>
      <c r="R100" s="128">
        <f t="shared" si="32"/>
        <v>0</v>
      </c>
      <c r="S100" s="128">
        <f t="shared" si="32"/>
        <v>0</v>
      </c>
      <c r="T100" s="128">
        <f t="shared" si="32"/>
        <v>0</v>
      </c>
      <c r="U100" s="128">
        <f t="shared" si="32"/>
        <v>0</v>
      </c>
      <c r="V100" s="128">
        <f t="shared" si="32"/>
        <v>0</v>
      </c>
      <c r="W100" s="128">
        <f t="shared" si="32"/>
        <v>0</v>
      </c>
      <c r="X100" s="128">
        <f t="shared" si="32"/>
        <v>0</v>
      </c>
      <c r="Y100" s="128">
        <f t="shared" si="32"/>
        <v>30000</v>
      </c>
      <c r="Z100" s="128">
        <f t="shared" si="32"/>
        <v>5000</v>
      </c>
      <c r="AA100" s="128">
        <f t="shared" si="32"/>
        <v>25000</v>
      </c>
      <c r="AB100" s="128">
        <f t="shared" si="32"/>
        <v>0</v>
      </c>
      <c r="AC100" s="128">
        <f t="shared" si="32"/>
        <v>0</v>
      </c>
      <c r="AD100" s="128">
        <f t="shared" si="32"/>
        <v>10000</v>
      </c>
      <c r="AE100" s="128">
        <f t="shared" si="32"/>
        <v>75000</v>
      </c>
      <c r="AF100" s="128">
        <f t="shared" si="32"/>
        <v>40000</v>
      </c>
      <c r="AG100" s="128">
        <f t="shared" si="32"/>
        <v>24000</v>
      </c>
      <c r="AH100" s="128">
        <f t="shared" si="32"/>
        <v>30000</v>
      </c>
      <c r="AI100" s="128">
        <f t="shared" si="32"/>
        <v>0</v>
      </c>
      <c r="AJ100" s="128">
        <f t="shared" si="32"/>
        <v>0</v>
      </c>
      <c r="AK100" s="128">
        <f t="shared" si="32"/>
        <v>0</v>
      </c>
      <c r="AL100" s="128">
        <f t="shared" si="32"/>
        <v>0</v>
      </c>
      <c r="AM100" s="128">
        <f t="shared" si="32"/>
        <v>0</v>
      </c>
      <c r="AN100" s="128">
        <f t="shared" si="32"/>
        <v>11000</v>
      </c>
    </row>
    <row r="101" spans="1:40" s="126" customFormat="1" ht="22.2" customHeight="1" x14ac:dyDescent="0.3">
      <c r="A101" s="124" t="s">
        <v>257</v>
      </c>
      <c r="B101" s="143">
        <v>44196</v>
      </c>
      <c r="C101" s="124" t="s">
        <v>246</v>
      </c>
      <c r="D101" s="124" t="s">
        <v>258</v>
      </c>
      <c r="E101" s="124"/>
      <c r="F101" s="134">
        <f t="shared" si="31"/>
        <v>45000</v>
      </c>
      <c r="G101" s="125"/>
      <c r="H101" s="125"/>
      <c r="I101" s="125"/>
      <c r="J101" s="125"/>
      <c r="K101" s="125">
        <v>45000</v>
      </c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</row>
    <row r="102" spans="1:40" s="126" customFormat="1" ht="22.2" customHeight="1" x14ac:dyDescent="0.3">
      <c r="A102" s="124" t="s">
        <v>259</v>
      </c>
      <c r="B102" s="143">
        <v>44196</v>
      </c>
      <c r="C102" s="124" t="s">
        <v>246</v>
      </c>
      <c r="D102" s="124" t="s">
        <v>260</v>
      </c>
      <c r="E102" s="124"/>
      <c r="F102" s="134">
        <f t="shared" si="31"/>
        <v>265000</v>
      </c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>
        <v>265000</v>
      </c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</row>
    <row r="103" spans="1:40" s="126" customFormat="1" ht="22.2" customHeight="1" x14ac:dyDescent="0.3">
      <c r="A103" s="124" t="s">
        <v>261</v>
      </c>
      <c r="B103" s="143">
        <v>44196</v>
      </c>
      <c r="C103" s="124" t="s">
        <v>246</v>
      </c>
      <c r="D103" s="124" t="s">
        <v>198</v>
      </c>
      <c r="E103" s="124"/>
      <c r="F103" s="134">
        <f t="shared" si="31"/>
        <v>186000</v>
      </c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>
        <f>30000+10000+10000</f>
        <v>50000</v>
      </c>
      <c r="Z103" s="125"/>
      <c r="AA103" s="125">
        <v>6000</v>
      </c>
      <c r="AB103" s="125"/>
      <c r="AC103" s="125"/>
      <c r="AD103" s="125"/>
      <c r="AE103" s="125">
        <f>50000+50000</f>
        <v>100000</v>
      </c>
      <c r="AF103" s="125"/>
      <c r="AG103" s="125">
        <f>10000+12000+8000</f>
        <v>30000</v>
      </c>
      <c r="AH103" s="125"/>
      <c r="AI103" s="125"/>
      <c r="AJ103" s="125"/>
      <c r="AK103" s="125"/>
      <c r="AL103" s="125"/>
      <c r="AM103" s="125"/>
      <c r="AN103" s="125"/>
    </row>
    <row r="104" spans="1:40" s="129" customFormat="1" ht="22.2" customHeight="1" x14ac:dyDescent="0.3">
      <c r="A104" s="174" t="s">
        <v>78</v>
      </c>
      <c r="B104" s="175"/>
      <c r="C104" s="175"/>
      <c r="D104" s="176"/>
      <c r="E104" s="127"/>
      <c r="F104" s="132">
        <f>SUM(G104:AN104)</f>
        <v>496000</v>
      </c>
      <c r="G104" s="128">
        <f>SUM(G101:G103)</f>
        <v>0</v>
      </c>
      <c r="H104" s="128">
        <f t="shared" ref="H104:AN104" si="33">SUM(H101:H103)</f>
        <v>0</v>
      </c>
      <c r="I104" s="128">
        <f t="shared" si="33"/>
        <v>0</v>
      </c>
      <c r="J104" s="128">
        <f t="shared" si="33"/>
        <v>0</v>
      </c>
      <c r="K104" s="128">
        <f t="shared" si="33"/>
        <v>45000</v>
      </c>
      <c r="L104" s="128">
        <f t="shared" si="33"/>
        <v>0</v>
      </c>
      <c r="M104" s="128">
        <f t="shared" si="33"/>
        <v>0</v>
      </c>
      <c r="N104" s="128">
        <f t="shared" si="33"/>
        <v>0</v>
      </c>
      <c r="O104" s="128">
        <f t="shared" si="33"/>
        <v>0</v>
      </c>
      <c r="P104" s="128">
        <f t="shared" si="33"/>
        <v>0</v>
      </c>
      <c r="Q104" s="128">
        <f t="shared" si="33"/>
        <v>0</v>
      </c>
      <c r="R104" s="128">
        <f t="shared" si="33"/>
        <v>265000</v>
      </c>
      <c r="S104" s="128">
        <f t="shared" si="33"/>
        <v>0</v>
      </c>
      <c r="T104" s="128">
        <f t="shared" si="33"/>
        <v>0</v>
      </c>
      <c r="U104" s="128">
        <f t="shared" si="33"/>
        <v>0</v>
      </c>
      <c r="V104" s="128">
        <f t="shared" si="33"/>
        <v>0</v>
      </c>
      <c r="W104" s="128">
        <f t="shared" si="33"/>
        <v>0</v>
      </c>
      <c r="X104" s="128">
        <f t="shared" si="33"/>
        <v>0</v>
      </c>
      <c r="Y104" s="128">
        <f t="shared" si="33"/>
        <v>50000</v>
      </c>
      <c r="Z104" s="128">
        <f t="shared" si="33"/>
        <v>0</v>
      </c>
      <c r="AA104" s="128">
        <f t="shared" si="33"/>
        <v>6000</v>
      </c>
      <c r="AB104" s="128">
        <f t="shared" si="33"/>
        <v>0</v>
      </c>
      <c r="AC104" s="128">
        <f t="shared" si="33"/>
        <v>0</v>
      </c>
      <c r="AD104" s="128">
        <f t="shared" si="33"/>
        <v>0</v>
      </c>
      <c r="AE104" s="128">
        <f t="shared" si="33"/>
        <v>100000</v>
      </c>
      <c r="AF104" s="128">
        <f t="shared" si="33"/>
        <v>0</v>
      </c>
      <c r="AG104" s="128">
        <f t="shared" si="33"/>
        <v>30000</v>
      </c>
      <c r="AH104" s="128">
        <f t="shared" si="33"/>
        <v>0</v>
      </c>
      <c r="AI104" s="128">
        <f t="shared" si="33"/>
        <v>0</v>
      </c>
      <c r="AJ104" s="128">
        <f t="shared" si="33"/>
        <v>0</v>
      </c>
      <c r="AK104" s="128">
        <f t="shared" si="33"/>
        <v>0</v>
      </c>
      <c r="AL104" s="128">
        <f t="shared" si="33"/>
        <v>0</v>
      </c>
      <c r="AM104" s="128">
        <f t="shared" si="33"/>
        <v>0</v>
      </c>
      <c r="AN104" s="128">
        <f t="shared" si="33"/>
        <v>0</v>
      </c>
    </row>
    <row r="105" spans="1:40" s="126" customFormat="1" ht="22.2" customHeight="1" x14ac:dyDescent="0.3">
      <c r="A105" s="124"/>
      <c r="B105" s="124"/>
      <c r="C105" s="124"/>
      <c r="D105" s="124"/>
      <c r="E105" s="124"/>
      <c r="F105" s="134">
        <f t="shared" si="31"/>
        <v>0</v>
      </c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</row>
    <row r="106" spans="1:40" s="126" customFormat="1" ht="22.2" customHeight="1" x14ac:dyDescent="0.3">
      <c r="A106" s="124"/>
      <c r="B106" s="124"/>
      <c r="C106" s="124"/>
      <c r="D106" s="124"/>
      <c r="E106" s="124"/>
      <c r="F106" s="134">
        <f t="shared" si="31"/>
        <v>0</v>
      </c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</row>
    <row r="107" spans="1:40" s="126" customFormat="1" ht="22.2" customHeight="1" x14ac:dyDescent="0.3">
      <c r="A107" s="124"/>
      <c r="B107" s="124"/>
      <c r="C107" s="124"/>
      <c r="D107" s="124"/>
      <c r="E107" s="124"/>
      <c r="F107" s="134">
        <f t="shared" si="31"/>
        <v>0</v>
      </c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</row>
    <row r="108" spans="1:40" s="126" customFormat="1" ht="22.2" customHeight="1" x14ac:dyDescent="0.3">
      <c r="A108" s="124"/>
      <c r="B108" s="124"/>
      <c r="C108" s="124"/>
      <c r="D108" s="124"/>
      <c r="E108" s="124"/>
      <c r="F108" s="134">
        <f t="shared" si="31"/>
        <v>0</v>
      </c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</row>
    <row r="109" spans="1:40" s="126" customFormat="1" ht="22.2" customHeight="1" x14ac:dyDescent="0.3">
      <c r="A109" s="124"/>
      <c r="B109" s="124"/>
      <c r="C109" s="124"/>
      <c r="D109" s="124"/>
      <c r="E109" s="124"/>
      <c r="F109" s="134">
        <f t="shared" si="31"/>
        <v>0</v>
      </c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</row>
    <row r="110" spans="1:40" s="126" customFormat="1" ht="22.2" customHeight="1" x14ac:dyDescent="0.3">
      <c r="A110" s="124"/>
      <c r="B110" s="124"/>
      <c r="C110" s="124"/>
      <c r="D110" s="124"/>
      <c r="E110" s="124"/>
      <c r="F110" s="134">
        <f t="shared" si="31"/>
        <v>0</v>
      </c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</row>
    <row r="111" spans="1:40" s="126" customFormat="1" ht="22.2" customHeight="1" x14ac:dyDescent="0.3">
      <c r="A111" s="124"/>
      <c r="B111" s="124"/>
      <c r="C111" s="124"/>
      <c r="D111" s="124"/>
      <c r="E111" s="124"/>
      <c r="F111" s="134">
        <f t="shared" si="31"/>
        <v>0</v>
      </c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</row>
    <row r="112" spans="1:40" s="126" customFormat="1" ht="22.2" customHeight="1" x14ac:dyDescent="0.3">
      <c r="A112" s="124"/>
      <c r="B112" s="124"/>
      <c r="C112" s="124"/>
      <c r="D112" s="124"/>
      <c r="E112" s="124"/>
      <c r="F112" s="134">
        <f t="shared" si="31"/>
        <v>0</v>
      </c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</row>
    <row r="113" spans="1:40" s="126" customFormat="1" ht="22.2" customHeight="1" x14ac:dyDescent="0.3">
      <c r="A113" s="124"/>
      <c r="B113" s="124"/>
      <c r="C113" s="124"/>
      <c r="D113" s="124"/>
      <c r="E113" s="124"/>
      <c r="F113" s="134">
        <f t="shared" si="31"/>
        <v>0</v>
      </c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</row>
    <row r="114" spans="1:40" s="126" customFormat="1" ht="22.2" customHeight="1" x14ac:dyDescent="0.3">
      <c r="A114" s="124"/>
      <c r="B114" s="124"/>
      <c r="C114" s="124"/>
      <c r="D114" s="124"/>
      <c r="E114" s="124"/>
      <c r="F114" s="134">
        <f t="shared" si="31"/>
        <v>0</v>
      </c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</row>
    <row r="115" spans="1:40" s="126" customFormat="1" ht="22.2" customHeight="1" x14ac:dyDescent="0.3">
      <c r="A115" s="124"/>
      <c r="B115" s="124"/>
      <c r="C115" s="124"/>
      <c r="D115" s="124"/>
      <c r="E115" s="124"/>
      <c r="F115" s="134">
        <f t="shared" si="31"/>
        <v>0</v>
      </c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</row>
    <row r="116" spans="1:40" s="126" customFormat="1" ht="22.2" customHeight="1" x14ac:dyDescent="0.3">
      <c r="A116" s="124"/>
      <c r="B116" s="124"/>
      <c r="C116" s="124"/>
      <c r="D116" s="124"/>
      <c r="E116" s="124"/>
      <c r="F116" s="134">
        <f t="shared" si="31"/>
        <v>0</v>
      </c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</row>
    <row r="117" spans="1:40" s="126" customFormat="1" ht="22.2" customHeight="1" x14ac:dyDescent="0.3">
      <c r="A117" s="124"/>
      <c r="B117" s="124"/>
      <c r="C117" s="124"/>
      <c r="D117" s="124"/>
      <c r="E117" s="124"/>
      <c r="F117" s="134">
        <f t="shared" si="31"/>
        <v>0</v>
      </c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</row>
    <row r="118" spans="1:40" s="126" customFormat="1" ht="22.2" customHeight="1" x14ac:dyDescent="0.3">
      <c r="A118" s="124"/>
      <c r="B118" s="124"/>
      <c r="C118" s="124"/>
      <c r="D118" s="124"/>
      <c r="E118" s="124"/>
      <c r="F118" s="134">
        <f t="shared" si="31"/>
        <v>0</v>
      </c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</row>
    <row r="119" spans="1:40" s="126" customFormat="1" ht="22.2" customHeight="1" x14ac:dyDescent="0.3">
      <c r="A119" s="124"/>
      <c r="B119" s="124"/>
      <c r="C119" s="124"/>
      <c r="D119" s="124"/>
      <c r="E119" s="124"/>
      <c r="F119" s="134">
        <f t="shared" si="31"/>
        <v>0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</row>
    <row r="120" spans="1:40" s="126" customFormat="1" ht="22.2" customHeight="1" x14ac:dyDescent="0.3">
      <c r="A120" s="124"/>
      <c r="B120" s="124"/>
      <c r="C120" s="124"/>
      <c r="D120" s="124"/>
      <c r="E120" s="124"/>
      <c r="F120" s="134">
        <f t="shared" si="31"/>
        <v>0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</row>
    <row r="121" spans="1:40" s="126" customFormat="1" ht="22.2" customHeight="1" x14ac:dyDescent="0.3">
      <c r="A121" s="124"/>
      <c r="B121" s="124"/>
      <c r="C121" s="124"/>
      <c r="D121" s="124"/>
      <c r="E121" s="124"/>
      <c r="F121" s="134">
        <f t="shared" si="31"/>
        <v>0</v>
      </c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</row>
    <row r="122" spans="1:40" s="126" customFormat="1" ht="22.2" customHeight="1" x14ac:dyDescent="0.3">
      <c r="A122" s="124"/>
      <c r="B122" s="124"/>
      <c r="C122" s="124"/>
      <c r="D122" s="124"/>
      <c r="E122" s="124"/>
      <c r="F122" s="134">
        <f t="shared" si="31"/>
        <v>0</v>
      </c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</row>
    <row r="123" spans="1:40" ht="22.2" customHeight="1" x14ac:dyDescent="0.3">
      <c r="A123" s="118"/>
      <c r="B123" s="118"/>
      <c r="C123" s="118"/>
      <c r="D123" s="118"/>
      <c r="E123" s="118"/>
      <c r="F123" s="134">
        <f t="shared" si="31"/>
        <v>0</v>
      </c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</row>
    <row r="124" spans="1:40" ht="22.2" customHeight="1" x14ac:dyDescent="0.3">
      <c r="A124" s="118"/>
      <c r="B124" s="118"/>
      <c r="C124" s="118"/>
      <c r="D124" s="118"/>
      <c r="E124" s="118"/>
      <c r="F124" s="134">
        <f t="shared" si="31"/>
        <v>0</v>
      </c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</row>
    <row r="125" spans="1:40" ht="22.2" customHeight="1" x14ac:dyDescent="0.3">
      <c r="A125" s="118"/>
      <c r="B125" s="118"/>
      <c r="C125" s="118"/>
      <c r="D125" s="118"/>
      <c r="E125" s="118"/>
      <c r="F125" s="134">
        <f t="shared" si="31"/>
        <v>0</v>
      </c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</row>
    <row r="126" spans="1:40" ht="22.2" customHeight="1" x14ac:dyDescent="0.3">
      <c r="A126" s="118"/>
      <c r="B126" s="118"/>
      <c r="C126" s="118"/>
      <c r="D126" s="118"/>
      <c r="E126" s="118"/>
      <c r="F126" s="134">
        <f t="shared" si="31"/>
        <v>0</v>
      </c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</row>
    <row r="127" spans="1:40" ht="22.2" customHeight="1" x14ac:dyDescent="0.3">
      <c r="A127" s="118"/>
      <c r="B127" s="118"/>
      <c r="C127" s="118"/>
      <c r="D127" s="118"/>
      <c r="E127" s="118"/>
      <c r="F127" s="134">
        <f t="shared" si="31"/>
        <v>0</v>
      </c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</row>
    <row r="128" spans="1:40" ht="22.2" customHeight="1" x14ac:dyDescent="0.3">
      <c r="A128" s="118"/>
      <c r="B128" s="118"/>
      <c r="C128" s="118"/>
      <c r="D128" s="118"/>
      <c r="E128" s="118"/>
      <c r="F128" s="134">
        <f t="shared" si="31"/>
        <v>0</v>
      </c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</row>
    <row r="129" spans="1:40" ht="22.2" customHeight="1" x14ac:dyDescent="0.3">
      <c r="A129" s="118"/>
      <c r="B129" s="118"/>
      <c r="C129" s="118"/>
      <c r="D129" s="118"/>
      <c r="E129" s="118"/>
      <c r="F129" s="134">
        <f t="shared" si="31"/>
        <v>0</v>
      </c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</row>
    <row r="130" spans="1:40" ht="22.2" customHeight="1" x14ac:dyDescent="0.3">
      <c r="A130" s="118"/>
      <c r="B130" s="118"/>
      <c r="C130" s="118"/>
      <c r="D130" s="118"/>
      <c r="E130" s="118"/>
      <c r="F130" s="134">
        <f t="shared" si="31"/>
        <v>0</v>
      </c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</row>
    <row r="131" spans="1:40" ht="22.2" customHeight="1" x14ac:dyDescent="0.3">
      <c r="A131" s="118"/>
      <c r="B131" s="118"/>
      <c r="C131" s="118"/>
      <c r="D131" s="118"/>
      <c r="E131" s="118"/>
      <c r="F131" s="134">
        <f t="shared" si="31"/>
        <v>0</v>
      </c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</row>
    <row r="132" spans="1:40" ht="15.6" x14ac:dyDescent="0.3">
      <c r="A132" s="118"/>
      <c r="B132" s="118"/>
      <c r="C132" s="118"/>
      <c r="D132" s="118"/>
      <c r="E132" s="118"/>
      <c r="F132" s="134">
        <f t="shared" si="31"/>
        <v>0</v>
      </c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</row>
    <row r="133" spans="1:40" ht="15.6" x14ac:dyDescent="0.3">
      <c r="A133" s="118"/>
      <c r="B133" s="118"/>
      <c r="C133" s="118"/>
      <c r="D133" s="118"/>
      <c r="E133" s="118"/>
      <c r="F133" s="134">
        <f t="shared" si="31"/>
        <v>0</v>
      </c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</row>
    <row r="134" spans="1:40" ht="15.6" x14ac:dyDescent="0.3">
      <c r="A134" s="118"/>
      <c r="B134" s="118"/>
      <c r="C134" s="118"/>
      <c r="D134" s="118"/>
      <c r="E134" s="118"/>
      <c r="F134" s="134">
        <f t="shared" si="31"/>
        <v>0</v>
      </c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</row>
    <row r="135" spans="1:40" ht="15.6" x14ac:dyDescent="0.3">
      <c r="A135" s="118"/>
      <c r="B135" s="118"/>
      <c r="C135" s="118"/>
      <c r="D135" s="118"/>
      <c r="E135" s="118"/>
      <c r="F135" s="134">
        <f t="shared" si="31"/>
        <v>0</v>
      </c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</row>
    <row r="136" spans="1:40" ht="15.6" x14ac:dyDescent="0.3">
      <c r="A136" s="118"/>
      <c r="B136" s="118"/>
      <c r="C136" s="118"/>
      <c r="D136" s="118"/>
      <c r="E136" s="118"/>
      <c r="F136" s="134">
        <f t="shared" si="31"/>
        <v>0</v>
      </c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</row>
    <row r="137" spans="1:40" ht="15.6" x14ac:dyDescent="0.3">
      <c r="A137" s="118"/>
      <c r="B137" s="118"/>
      <c r="C137" s="118"/>
      <c r="D137" s="118"/>
      <c r="E137" s="118"/>
      <c r="F137" s="134">
        <f t="shared" si="31"/>
        <v>0</v>
      </c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</row>
    <row r="138" spans="1:40" ht="15.6" x14ac:dyDescent="0.3">
      <c r="A138" s="118"/>
      <c r="B138" s="118"/>
      <c r="C138" s="118"/>
      <c r="D138" s="118"/>
      <c r="E138" s="118"/>
      <c r="F138" s="134">
        <f t="shared" si="31"/>
        <v>0</v>
      </c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</row>
    <row r="139" spans="1:40" ht="15.6" x14ac:dyDescent="0.3">
      <c r="A139" s="118"/>
      <c r="B139" s="118"/>
      <c r="C139" s="118"/>
      <c r="D139" s="118"/>
      <c r="E139" s="118"/>
      <c r="F139" s="134">
        <f t="shared" si="31"/>
        <v>0</v>
      </c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</row>
    <row r="140" spans="1:40" ht="15.6" x14ac:dyDescent="0.3">
      <c r="A140" s="118"/>
      <c r="B140" s="118"/>
      <c r="C140" s="118"/>
      <c r="D140" s="118"/>
      <c r="E140" s="118"/>
      <c r="F140" s="134">
        <f t="shared" si="31"/>
        <v>0</v>
      </c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</row>
    <row r="141" spans="1:40" ht="15.6" x14ac:dyDescent="0.3">
      <c r="A141" s="118"/>
      <c r="B141" s="118"/>
      <c r="C141" s="118"/>
      <c r="D141" s="118"/>
      <c r="E141" s="118"/>
      <c r="F141" s="134">
        <f t="shared" si="31"/>
        <v>0</v>
      </c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</row>
    <row r="142" spans="1:40" ht="15.6" x14ac:dyDescent="0.3">
      <c r="A142" s="118"/>
      <c r="B142" s="118"/>
      <c r="C142" s="118"/>
      <c r="D142" s="118"/>
      <c r="E142" s="118"/>
      <c r="F142" s="134">
        <f t="shared" si="31"/>
        <v>0</v>
      </c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</row>
    <row r="143" spans="1:40" ht="15.6" x14ac:dyDescent="0.3">
      <c r="A143" s="118"/>
      <c r="B143" s="118"/>
      <c r="C143" s="118"/>
      <c r="D143" s="118"/>
      <c r="E143" s="118"/>
      <c r="F143" s="134">
        <f t="shared" si="31"/>
        <v>0</v>
      </c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</row>
    <row r="144" spans="1:40" ht="15.6" x14ac:dyDescent="0.3">
      <c r="A144" s="118"/>
      <c r="B144" s="118"/>
      <c r="C144" s="118"/>
      <c r="D144" s="118"/>
      <c r="E144" s="118"/>
      <c r="F144" s="134">
        <f t="shared" si="31"/>
        <v>0</v>
      </c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</row>
    <row r="145" spans="1:40" ht="15.6" x14ac:dyDescent="0.3">
      <c r="A145" s="118"/>
      <c r="B145" s="118"/>
      <c r="C145" s="118"/>
      <c r="D145" s="118"/>
      <c r="E145" s="118"/>
      <c r="F145" s="134">
        <f t="shared" si="31"/>
        <v>0</v>
      </c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</row>
    <row r="146" spans="1:40" ht="15.6" x14ac:dyDescent="0.3">
      <c r="A146" s="118"/>
      <c r="B146" s="118"/>
      <c r="C146" s="118"/>
      <c r="D146" s="118"/>
      <c r="E146" s="118"/>
      <c r="F146" s="134">
        <f t="shared" si="31"/>
        <v>0</v>
      </c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</row>
    <row r="147" spans="1:40" ht="15.6" x14ac:dyDescent="0.3">
      <c r="A147" s="118"/>
      <c r="B147" s="118"/>
      <c r="C147" s="118"/>
      <c r="D147" s="118"/>
      <c r="E147" s="118"/>
      <c r="F147" s="134">
        <f t="shared" si="31"/>
        <v>0</v>
      </c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</row>
    <row r="148" spans="1:40" ht="15.6" x14ac:dyDescent="0.3">
      <c r="A148" s="118"/>
      <c r="B148" s="118"/>
      <c r="C148" s="118"/>
      <c r="D148" s="118"/>
      <c r="E148" s="118"/>
      <c r="F148" s="134">
        <f t="shared" si="31"/>
        <v>0</v>
      </c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</row>
    <row r="149" spans="1:40" ht="15.6" x14ac:dyDescent="0.3">
      <c r="A149" s="118"/>
      <c r="B149" s="118"/>
      <c r="C149" s="118"/>
      <c r="D149" s="118"/>
      <c r="E149" s="118"/>
      <c r="F149" s="134">
        <f t="shared" si="31"/>
        <v>0</v>
      </c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</row>
    <row r="150" spans="1:40" ht="15.6" x14ac:dyDescent="0.3">
      <c r="A150" s="118"/>
      <c r="B150" s="118"/>
      <c r="C150" s="118"/>
      <c r="D150" s="118"/>
      <c r="E150" s="118"/>
      <c r="F150" s="134">
        <f t="shared" si="31"/>
        <v>0</v>
      </c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</row>
    <row r="151" spans="1:40" ht="15.6" x14ac:dyDescent="0.3">
      <c r="A151" s="118"/>
      <c r="B151" s="118"/>
      <c r="C151" s="118"/>
      <c r="D151" s="118"/>
      <c r="E151" s="118"/>
      <c r="F151" s="134">
        <f t="shared" si="31"/>
        <v>0</v>
      </c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</row>
    <row r="152" spans="1:40" ht="15.6" x14ac:dyDescent="0.3">
      <c r="A152" s="118"/>
      <c r="B152" s="118"/>
      <c r="C152" s="118"/>
      <c r="D152" s="118"/>
      <c r="E152" s="118"/>
      <c r="F152" s="134">
        <f t="shared" si="31"/>
        <v>0</v>
      </c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</row>
    <row r="153" spans="1:40" ht="15.6" x14ac:dyDescent="0.3">
      <c r="A153" s="118"/>
      <c r="B153" s="118"/>
      <c r="C153" s="118"/>
      <c r="D153" s="118"/>
      <c r="E153" s="118"/>
      <c r="F153" s="134">
        <f t="shared" si="31"/>
        <v>0</v>
      </c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</row>
    <row r="154" spans="1:40" ht="15.6" x14ac:dyDescent="0.3">
      <c r="A154" s="118"/>
      <c r="B154" s="118"/>
      <c r="C154" s="118"/>
      <c r="D154" s="118"/>
      <c r="E154" s="118"/>
      <c r="F154" s="134">
        <f t="shared" si="31"/>
        <v>0</v>
      </c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</row>
    <row r="155" spans="1:40" ht="15.6" x14ac:dyDescent="0.3">
      <c r="A155" s="118"/>
      <c r="B155" s="118"/>
      <c r="C155" s="118"/>
      <c r="D155" s="118"/>
      <c r="E155" s="118"/>
      <c r="F155" s="134">
        <f t="shared" si="31"/>
        <v>0</v>
      </c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</row>
    <row r="156" spans="1:40" ht="15.6" x14ac:dyDescent="0.3">
      <c r="A156" s="118"/>
      <c r="B156" s="118"/>
      <c r="C156" s="118"/>
      <c r="D156" s="118"/>
      <c r="E156" s="118"/>
      <c r="F156" s="134">
        <f t="shared" si="31"/>
        <v>0</v>
      </c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</row>
    <row r="157" spans="1:40" ht="15.6" x14ac:dyDescent="0.3">
      <c r="A157" s="118"/>
      <c r="B157" s="118"/>
      <c r="C157" s="118"/>
      <c r="D157" s="118"/>
      <c r="E157" s="118"/>
      <c r="F157" s="134">
        <f t="shared" si="31"/>
        <v>0</v>
      </c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</row>
    <row r="158" spans="1:40" ht="15.6" x14ac:dyDescent="0.3">
      <c r="A158" s="118"/>
      <c r="B158" s="118"/>
      <c r="C158" s="118"/>
      <c r="D158" s="118"/>
      <c r="E158" s="118"/>
      <c r="F158" s="134">
        <f t="shared" si="31"/>
        <v>0</v>
      </c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</row>
    <row r="159" spans="1:40" ht="15.6" x14ac:dyDescent="0.3">
      <c r="A159" s="118"/>
      <c r="B159" s="118"/>
      <c r="C159" s="118"/>
      <c r="D159" s="118"/>
      <c r="E159" s="118"/>
      <c r="F159" s="134">
        <f t="shared" si="31"/>
        <v>0</v>
      </c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</row>
    <row r="160" spans="1:40" ht="15.6" x14ac:dyDescent="0.3">
      <c r="A160" s="118"/>
      <c r="B160" s="118"/>
      <c r="C160" s="118"/>
      <c r="D160" s="118"/>
      <c r="E160" s="118"/>
      <c r="F160" s="134">
        <f t="shared" si="31"/>
        <v>0</v>
      </c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</row>
    <row r="161" spans="1:40" ht="15.6" x14ac:dyDescent="0.3">
      <c r="A161" s="118"/>
      <c r="B161" s="118"/>
      <c r="C161" s="118"/>
      <c r="D161" s="118"/>
      <c r="E161" s="118"/>
      <c r="F161" s="134">
        <f t="shared" si="31"/>
        <v>0</v>
      </c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</row>
    <row r="162" spans="1:40" ht="15.6" x14ac:dyDescent="0.3">
      <c r="A162" s="118"/>
      <c r="B162" s="118"/>
      <c r="C162" s="118"/>
      <c r="D162" s="118"/>
      <c r="E162" s="118"/>
      <c r="F162" s="134">
        <f t="shared" ref="F162:F193" si="34">SUM(G162:AN162)</f>
        <v>0</v>
      </c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</row>
    <row r="163" spans="1:40" ht="15.6" x14ac:dyDescent="0.3">
      <c r="A163" s="118"/>
      <c r="B163" s="118"/>
      <c r="C163" s="118"/>
      <c r="D163" s="118"/>
      <c r="E163" s="118"/>
      <c r="F163" s="134">
        <f t="shared" si="34"/>
        <v>0</v>
      </c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</row>
    <row r="164" spans="1:40" ht="15.6" x14ac:dyDescent="0.3">
      <c r="A164" s="118"/>
      <c r="B164" s="118"/>
      <c r="C164" s="118"/>
      <c r="D164" s="118"/>
      <c r="E164" s="118"/>
      <c r="F164" s="134">
        <f t="shared" si="34"/>
        <v>0</v>
      </c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</row>
    <row r="165" spans="1:40" ht="15.6" x14ac:dyDescent="0.3">
      <c r="A165" s="118"/>
      <c r="B165" s="118"/>
      <c r="C165" s="118"/>
      <c r="D165" s="118"/>
      <c r="E165" s="118"/>
      <c r="F165" s="134">
        <f t="shared" si="34"/>
        <v>0</v>
      </c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</row>
    <row r="166" spans="1:40" ht="15.6" x14ac:dyDescent="0.3">
      <c r="A166" s="118"/>
      <c r="B166" s="118"/>
      <c r="C166" s="118"/>
      <c r="D166" s="118"/>
      <c r="E166" s="118"/>
      <c r="F166" s="134">
        <f t="shared" si="34"/>
        <v>0</v>
      </c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</row>
    <row r="167" spans="1:40" ht="15.6" x14ac:dyDescent="0.3">
      <c r="A167" s="118"/>
      <c r="B167" s="118"/>
      <c r="C167" s="118"/>
      <c r="D167" s="118"/>
      <c r="E167" s="118"/>
      <c r="F167" s="134">
        <f t="shared" si="34"/>
        <v>0</v>
      </c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</row>
    <row r="168" spans="1:40" ht="15.6" x14ac:dyDescent="0.3">
      <c r="A168" s="118"/>
      <c r="B168" s="118"/>
      <c r="C168" s="118"/>
      <c r="D168" s="118"/>
      <c r="E168" s="118"/>
      <c r="F168" s="134">
        <f t="shared" si="34"/>
        <v>0</v>
      </c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</row>
    <row r="169" spans="1:40" ht="15.6" x14ac:dyDescent="0.3">
      <c r="A169" s="118"/>
      <c r="B169" s="118"/>
      <c r="C169" s="118"/>
      <c r="D169" s="118"/>
      <c r="E169" s="118"/>
      <c r="F169" s="134">
        <f t="shared" si="34"/>
        <v>0</v>
      </c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</row>
    <row r="170" spans="1:40" ht="15.6" x14ac:dyDescent="0.3">
      <c r="A170" s="118"/>
      <c r="B170" s="118"/>
      <c r="C170" s="118"/>
      <c r="D170" s="118"/>
      <c r="E170" s="118"/>
      <c r="F170" s="134">
        <f t="shared" si="34"/>
        <v>0</v>
      </c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</row>
    <row r="171" spans="1:40" ht="15.6" x14ac:dyDescent="0.3">
      <c r="A171" s="118"/>
      <c r="B171" s="118"/>
      <c r="C171" s="118"/>
      <c r="D171" s="118"/>
      <c r="E171" s="118"/>
      <c r="F171" s="134">
        <f t="shared" si="34"/>
        <v>0</v>
      </c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</row>
    <row r="172" spans="1:40" ht="15.6" x14ac:dyDescent="0.3">
      <c r="A172" s="118"/>
      <c r="B172" s="118"/>
      <c r="C172" s="118"/>
      <c r="D172" s="118"/>
      <c r="E172" s="118"/>
      <c r="F172" s="134">
        <f t="shared" si="34"/>
        <v>0</v>
      </c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</row>
    <row r="173" spans="1:40" ht="15.6" x14ac:dyDescent="0.3">
      <c r="A173" s="118"/>
      <c r="B173" s="118"/>
      <c r="C173" s="118"/>
      <c r="D173" s="118"/>
      <c r="E173" s="118"/>
      <c r="F173" s="134">
        <f t="shared" si="34"/>
        <v>0</v>
      </c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</row>
    <row r="174" spans="1:40" ht="15.6" x14ac:dyDescent="0.3">
      <c r="A174" s="118"/>
      <c r="B174" s="118"/>
      <c r="C174" s="118"/>
      <c r="D174" s="118"/>
      <c r="E174" s="118"/>
      <c r="F174" s="134">
        <f t="shared" si="34"/>
        <v>0</v>
      </c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</row>
    <row r="175" spans="1:40" ht="15.6" x14ac:dyDescent="0.3">
      <c r="A175" s="118"/>
      <c r="B175" s="118"/>
      <c r="C175" s="118"/>
      <c r="D175" s="118"/>
      <c r="E175" s="118"/>
      <c r="F175" s="134">
        <f t="shared" si="34"/>
        <v>0</v>
      </c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</row>
    <row r="176" spans="1:40" ht="15.6" x14ac:dyDescent="0.3">
      <c r="A176" s="118"/>
      <c r="B176" s="118"/>
      <c r="C176" s="118"/>
      <c r="D176" s="118"/>
      <c r="E176" s="118"/>
      <c r="F176" s="134">
        <f t="shared" si="34"/>
        <v>0</v>
      </c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</row>
    <row r="177" spans="1:40" ht="15.6" x14ac:dyDescent="0.3">
      <c r="A177" s="118"/>
      <c r="B177" s="118"/>
      <c r="C177" s="118"/>
      <c r="D177" s="118"/>
      <c r="E177" s="118"/>
      <c r="F177" s="134">
        <f t="shared" si="34"/>
        <v>0</v>
      </c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</row>
    <row r="178" spans="1:40" ht="15.6" x14ac:dyDescent="0.3">
      <c r="A178" s="118"/>
      <c r="B178" s="118"/>
      <c r="C178" s="118"/>
      <c r="D178" s="118"/>
      <c r="E178" s="118"/>
      <c r="F178" s="134">
        <f t="shared" si="34"/>
        <v>0</v>
      </c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</row>
    <row r="179" spans="1:40" ht="15.6" x14ac:dyDescent="0.3">
      <c r="A179" s="118"/>
      <c r="B179" s="118"/>
      <c r="C179" s="118"/>
      <c r="D179" s="118"/>
      <c r="E179" s="118"/>
      <c r="F179" s="134">
        <f t="shared" si="34"/>
        <v>0</v>
      </c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</row>
    <row r="180" spans="1:40" ht="15.6" x14ac:dyDescent="0.3">
      <c r="A180" s="118"/>
      <c r="B180" s="118"/>
      <c r="C180" s="118"/>
      <c r="D180" s="118"/>
      <c r="E180" s="118"/>
      <c r="F180" s="134">
        <f t="shared" si="34"/>
        <v>0</v>
      </c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</row>
    <row r="181" spans="1:40" ht="15.6" x14ac:dyDescent="0.3">
      <c r="A181" s="118"/>
      <c r="B181" s="118"/>
      <c r="C181" s="118"/>
      <c r="D181" s="118"/>
      <c r="E181" s="118"/>
      <c r="F181" s="134">
        <f t="shared" si="34"/>
        <v>0</v>
      </c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</row>
    <row r="182" spans="1:40" ht="15.6" x14ac:dyDescent="0.3">
      <c r="A182" s="118"/>
      <c r="B182" s="118"/>
      <c r="C182" s="118"/>
      <c r="D182" s="118"/>
      <c r="E182" s="118"/>
      <c r="F182" s="134">
        <f t="shared" si="34"/>
        <v>0</v>
      </c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</row>
    <row r="183" spans="1:40" ht="15.6" x14ac:dyDescent="0.3">
      <c r="A183" s="118"/>
      <c r="B183" s="118"/>
      <c r="C183" s="118"/>
      <c r="D183" s="118"/>
      <c r="E183" s="118"/>
      <c r="F183" s="134">
        <f t="shared" si="34"/>
        <v>0</v>
      </c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</row>
    <row r="184" spans="1:40" ht="15.6" x14ac:dyDescent="0.3">
      <c r="A184" s="118"/>
      <c r="B184" s="118"/>
      <c r="C184" s="118"/>
      <c r="D184" s="118"/>
      <c r="E184" s="118"/>
      <c r="F184" s="134">
        <f t="shared" si="34"/>
        <v>0</v>
      </c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</row>
    <row r="185" spans="1:40" ht="15.6" x14ac:dyDescent="0.3">
      <c r="A185" s="118"/>
      <c r="B185" s="118"/>
      <c r="C185" s="118"/>
      <c r="D185" s="118"/>
      <c r="E185" s="118"/>
      <c r="F185" s="134">
        <f t="shared" si="34"/>
        <v>0</v>
      </c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</row>
    <row r="186" spans="1:40" ht="15.6" x14ac:dyDescent="0.3">
      <c r="A186" s="118"/>
      <c r="B186" s="118"/>
      <c r="C186" s="118"/>
      <c r="D186" s="118"/>
      <c r="E186" s="118"/>
      <c r="F186" s="134">
        <f t="shared" si="34"/>
        <v>0</v>
      </c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</row>
    <row r="187" spans="1:40" ht="15.6" x14ac:dyDescent="0.3">
      <c r="A187" s="118"/>
      <c r="B187" s="118"/>
      <c r="C187" s="118"/>
      <c r="D187" s="118"/>
      <c r="E187" s="118"/>
      <c r="F187" s="134">
        <f t="shared" si="34"/>
        <v>0</v>
      </c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</row>
    <row r="188" spans="1:40" ht="15.6" x14ac:dyDescent="0.3">
      <c r="A188" s="118"/>
      <c r="B188" s="118"/>
      <c r="C188" s="118"/>
      <c r="D188" s="118"/>
      <c r="E188" s="118"/>
      <c r="F188" s="134">
        <f t="shared" si="34"/>
        <v>0</v>
      </c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</row>
    <row r="189" spans="1:40" ht="15.6" x14ac:dyDescent="0.3">
      <c r="A189" s="118"/>
      <c r="B189" s="118"/>
      <c r="C189" s="118"/>
      <c r="D189" s="118"/>
      <c r="E189" s="118"/>
      <c r="F189" s="134">
        <f t="shared" si="34"/>
        <v>0</v>
      </c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</row>
    <row r="190" spans="1:40" ht="15.6" x14ac:dyDescent="0.3">
      <c r="A190" s="118"/>
      <c r="B190" s="118"/>
      <c r="C190" s="118"/>
      <c r="D190" s="118"/>
      <c r="E190" s="118"/>
      <c r="F190" s="134">
        <f t="shared" si="34"/>
        <v>0</v>
      </c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</row>
    <row r="191" spans="1:40" ht="15.6" x14ac:dyDescent="0.3">
      <c r="A191" s="118"/>
      <c r="B191" s="118"/>
      <c r="C191" s="118"/>
      <c r="D191" s="118"/>
      <c r="E191" s="118"/>
      <c r="F191" s="134">
        <f t="shared" si="34"/>
        <v>0</v>
      </c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</row>
    <row r="192" spans="1:40" ht="15.6" x14ac:dyDescent="0.3">
      <c r="A192" s="118"/>
      <c r="B192" s="118"/>
      <c r="C192" s="118"/>
      <c r="D192" s="118"/>
      <c r="E192" s="118"/>
      <c r="F192" s="134">
        <f t="shared" si="34"/>
        <v>0</v>
      </c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</row>
    <row r="193" spans="1:40" ht="15.6" x14ac:dyDescent="0.3">
      <c r="A193" s="118"/>
      <c r="B193" s="118"/>
      <c r="C193" s="118"/>
      <c r="D193" s="118"/>
      <c r="E193" s="118"/>
      <c r="F193" s="134">
        <f t="shared" si="34"/>
        <v>0</v>
      </c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</row>
    <row r="194" spans="1:40" x14ac:dyDescent="0.3">
      <c r="A194" s="118"/>
      <c r="B194" s="118"/>
      <c r="C194" s="118"/>
      <c r="D194" s="118"/>
      <c r="E194" s="118"/>
      <c r="F194" s="135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</row>
    <row r="195" spans="1:40" x14ac:dyDescent="0.3">
      <c r="A195" s="118"/>
      <c r="B195" s="118"/>
      <c r="C195" s="118"/>
      <c r="D195" s="118"/>
      <c r="E195" s="118"/>
      <c r="F195" s="135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</row>
    <row r="196" spans="1:40" x14ac:dyDescent="0.3">
      <c r="A196" s="118"/>
      <c r="B196" s="118"/>
      <c r="C196" s="118"/>
      <c r="D196" s="118"/>
      <c r="E196" s="118"/>
      <c r="F196" s="135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</row>
    <row r="197" spans="1:40" x14ac:dyDescent="0.3">
      <c r="A197" s="118"/>
      <c r="B197" s="118"/>
      <c r="C197" s="118"/>
      <c r="D197" s="118"/>
      <c r="E197" s="118"/>
      <c r="F197" s="135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</row>
    <row r="198" spans="1:40" x14ac:dyDescent="0.3">
      <c r="A198" s="118"/>
      <c r="B198" s="118"/>
      <c r="C198" s="118"/>
      <c r="D198" s="118"/>
      <c r="E198" s="118"/>
      <c r="F198" s="135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</row>
    <row r="199" spans="1:40" x14ac:dyDescent="0.3">
      <c r="A199" s="118"/>
      <c r="B199" s="118"/>
      <c r="C199" s="118"/>
      <c r="D199" s="118"/>
      <c r="E199" s="118"/>
      <c r="F199" s="135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</row>
    <row r="200" spans="1:40" x14ac:dyDescent="0.3">
      <c r="A200" s="118"/>
      <c r="B200" s="118"/>
      <c r="C200" s="118"/>
      <c r="D200" s="118"/>
      <c r="E200" s="118"/>
      <c r="F200" s="135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</row>
    <row r="201" spans="1:40" x14ac:dyDescent="0.3">
      <c r="A201" s="118"/>
      <c r="B201" s="118"/>
      <c r="C201" s="118"/>
      <c r="D201" s="118"/>
      <c r="E201" s="118"/>
      <c r="F201" s="135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</row>
    <row r="202" spans="1:40" x14ac:dyDescent="0.3">
      <c r="A202" s="118"/>
      <c r="B202" s="118"/>
      <c r="C202" s="118"/>
      <c r="D202" s="118"/>
      <c r="E202" s="118"/>
      <c r="F202" s="135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</row>
    <row r="203" spans="1:40" x14ac:dyDescent="0.3">
      <c r="A203" s="118"/>
      <c r="B203" s="118"/>
      <c r="C203" s="118"/>
      <c r="D203" s="118"/>
      <c r="E203" s="118"/>
      <c r="F203" s="135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</row>
    <row r="204" spans="1:40" x14ac:dyDescent="0.3">
      <c r="A204" s="118"/>
      <c r="B204" s="118"/>
      <c r="C204" s="118"/>
      <c r="D204" s="118"/>
      <c r="E204" s="118"/>
      <c r="F204" s="135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</row>
    <row r="205" spans="1:40" x14ac:dyDescent="0.3">
      <c r="A205" s="119"/>
      <c r="B205" s="119"/>
      <c r="C205" s="119"/>
      <c r="D205" s="119"/>
      <c r="E205" s="119"/>
      <c r="F205" s="136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</row>
  </sheetData>
  <mergeCells count="74">
    <mergeCell ref="A97:D97"/>
    <mergeCell ref="A90:D90"/>
    <mergeCell ref="A86:D86"/>
    <mergeCell ref="A84:D84"/>
    <mergeCell ref="A80:D80"/>
    <mergeCell ref="A95:D95"/>
    <mergeCell ref="A92:D92"/>
    <mergeCell ref="A78:D78"/>
    <mergeCell ref="N2:Q2"/>
    <mergeCell ref="A3:A5"/>
    <mergeCell ref="B3:B5"/>
    <mergeCell ref="C3:C5"/>
    <mergeCell ref="D3:D5"/>
    <mergeCell ref="F3:F5"/>
    <mergeCell ref="G4:G5"/>
    <mergeCell ref="H4:H5"/>
    <mergeCell ref="E3:E5"/>
    <mergeCell ref="G3:R3"/>
    <mergeCell ref="P4:P5"/>
    <mergeCell ref="Q4:Q5"/>
    <mergeCell ref="O4:O5"/>
    <mergeCell ref="R4:R5"/>
    <mergeCell ref="N4:N5"/>
    <mergeCell ref="A75:D75"/>
    <mergeCell ref="A71:D71"/>
    <mergeCell ref="A8:D8"/>
    <mergeCell ref="J4:J5"/>
    <mergeCell ref="K4:K5"/>
    <mergeCell ref="A42:D42"/>
    <mergeCell ref="A38:D38"/>
    <mergeCell ref="A35:D35"/>
    <mergeCell ref="A49:D49"/>
    <mergeCell ref="A20:D20"/>
    <mergeCell ref="A23:D23"/>
    <mergeCell ref="A59:D59"/>
    <mergeCell ref="A64:D64"/>
    <mergeCell ref="A56:D56"/>
    <mergeCell ref="A51:D51"/>
    <mergeCell ref="A46:D46"/>
    <mergeCell ref="M4:M5"/>
    <mergeCell ref="I4:I5"/>
    <mergeCell ref="A18:D18"/>
    <mergeCell ref="A10:D10"/>
    <mergeCell ref="A12:D12"/>
    <mergeCell ref="A16:D16"/>
    <mergeCell ref="L4:L5"/>
    <mergeCell ref="AB4:AB5"/>
    <mergeCell ref="AK4:AK5"/>
    <mergeCell ref="S3:X3"/>
    <mergeCell ref="S4:S5"/>
    <mergeCell ref="T4:T5"/>
    <mergeCell ref="U4:U5"/>
    <mergeCell ref="V4:V5"/>
    <mergeCell ref="W4:W5"/>
    <mergeCell ref="X4:X5"/>
    <mergeCell ref="AC4:AC5"/>
    <mergeCell ref="Y4:Y5"/>
    <mergeCell ref="Z4:Z5"/>
    <mergeCell ref="A104:D104"/>
    <mergeCell ref="A100:D100"/>
    <mergeCell ref="A1:AN1"/>
    <mergeCell ref="AM3:AM5"/>
    <mergeCell ref="Y3:AH3"/>
    <mergeCell ref="AI3:AL3"/>
    <mergeCell ref="AN3:AN5"/>
    <mergeCell ref="AL4:AL5"/>
    <mergeCell ref="AD4:AD5"/>
    <mergeCell ref="AE4:AE5"/>
    <mergeCell ref="AF4:AF5"/>
    <mergeCell ref="AG4:AG5"/>
    <mergeCell ref="AH4:AH5"/>
    <mergeCell ref="AI4:AI5"/>
    <mergeCell ref="AJ4:AJ5"/>
    <mergeCell ref="AA4:AA5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topLeftCell="A36" workbookViewId="0">
      <selection activeCell="K48" sqref="K48"/>
    </sheetView>
  </sheetViews>
  <sheetFormatPr defaultColWidth="9.21875" defaultRowHeight="12" x14ac:dyDescent="0.3"/>
  <cols>
    <col min="1" max="1" width="8.44140625" style="95" customWidth="1"/>
    <col min="2" max="2" width="9.21875" style="67"/>
    <col min="3" max="3" width="9.21875" style="62"/>
    <col min="4" max="4" width="39.44140625" style="67" customWidth="1"/>
    <col min="5" max="5" width="8.21875" style="67" customWidth="1"/>
    <col min="6" max="6" width="15.44140625" style="73" customWidth="1"/>
    <col min="7" max="7" width="14" style="73" customWidth="1"/>
    <col min="8" max="8" width="16.21875" style="73" customWidth="1"/>
    <col min="9" max="9" width="24.77734375" style="67" customWidth="1"/>
    <col min="10" max="10" width="10.109375" style="67" bestFit="1" customWidth="1"/>
    <col min="11" max="11" width="9.21875" style="67"/>
    <col min="12" max="12" width="10.109375" style="114" bestFit="1" customWidth="1"/>
    <col min="13" max="16384" width="9.21875" style="67"/>
  </cols>
  <sheetData>
    <row r="1" spans="1:10" ht="30" customHeight="1" x14ac:dyDescent="0.3">
      <c r="A1" s="66"/>
      <c r="B1" s="227" t="s">
        <v>38</v>
      </c>
      <c r="C1" s="227"/>
      <c r="D1" s="227"/>
      <c r="E1" s="227"/>
      <c r="F1" s="227"/>
      <c r="G1" s="227"/>
      <c r="H1" s="227"/>
    </row>
    <row r="2" spans="1:10" ht="15.6" x14ac:dyDescent="0.3">
      <c r="A2" s="66"/>
      <c r="B2" s="228" t="s">
        <v>39</v>
      </c>
      <c r="C2" s="228"/>
      <c r="D2" s="228"/>
      <c r="E2" s="228"/>
      <c r="F2" s="228"/>
      <c r="G2" s="228"/>
      <c r="H2" s="228"/>
      <c r="I2" s="68"/>
      <c r="J2" s="68"/>
    </row>
    <row r="3" spans="1:10" x14ac:dyDescent="0.3">
      <c r="A3" s="229" t="s">
        <v>53</v>
      </c>
      <c r="B3" s="231" t="s">
        <v>51</v>
      </c>
      <c r="C3" s="232"/>
      <c r="D3" s="233" t="s">
        <v>40</v>
      </c>
      <c r="E3" s="235" t="s">
        <v>41</v>
      </c>
      <c r="F3" s="237" t="s">
        <v>47</v>
      </c>
      <c r="G3" s="237" t="s">
        <v>48</v>
      </c>
      <c r="H3" s="237" t="s">
        <v>49</v>
      </c>
      <c r="I3" s="221" t="s">
        <v>50</v>
      </c>
    </row>
    <row r="4" spans="1:10" x14ac:dyDescent="0.3">
      <c r="A4" s="230"/>
      <c r="B4" s="30" t="s">
        <v>52</v>
      </c>
      <c r="C4" s="56" t="s">
        <v>42</v>
      </c>
      <c r="D4" s="234"/>
      <c r="E4" s="236"/>
      <c r="F4" s="238"/>
      <c r="G4" s="238"/>
      <c r="H4" s="238"/>
      <c r="I4" s="222"/>
    </row>
    <row r="5" spans="1:10" ht="26.25" customHeight="1" x14ac:dyDescent="0.3">
      <c r="A5" s="69"/>
      <c r="B5" s="70"/>
      <c r="C5" s="58"/>
      <c r="D5" s="71" t="s">
        <v>80</v>
      </c>
      <c r="E5" s="72"/>
      <c r="F5" s="73">
        <v>67600</v>
      </c>
      <c r="G5" s="74"/>
      <c r="H5" s="74">
        <f>F5-G5</f>
        <v>67600</v>
      </c>
      <c r="I5" s="75"/>
    </row>
    <row r="6" spans="1:10" ht="22.5" customHeight="1" x14ac:dyDescent="0.3">
      <c r="A6" s="76">
        <v>44166</v>
      </c>
      <c r="B6" s="77"/>
      <c r="C6" s="59" t="s">
        <v>81</v>
      </c>
      <c r="D6" s="31" t="s">
        <v>84</v>
      </c>
      <c r="E6" s="77"/>
      <c r="F6" s="78"/>
      <c r="G6" s="78">
        <v>20000</v>
      </c>
      <c r="H6" s="78">
        <f>H5+F6-G6</f>
        <v>47600</v>
      </c>
      <c r="I6" s="79"/>
    </row>
    <row r="7" spans="1:10" ht="21" customHeight="1" x14ac:dyDescent="0.3">
      <c r="A7" s="76">
        <v>44167</v>
      </c>
      <c r="B7" s="77"/>
      <c r="C7" s="59"/>
      <c r="D7" s="31" t="s">
        <v>86</v>
      </c>
      <c r="E7" s="77"/>
      <c r="F7" s="78">
        <v>390000</v>
      </c>
      <c r="G7" s="78"/>
      <c r="H7" s="78">
        <f t="shared" ref="H7:H49" si="0">H6+F7-G7</f>
        <v>437600</v>
      </c>
      <c r="I7" s="79"/>
    </row>
    <row r="8" spans="1:10" ht="21" customHeight="1" x14ac:dyDescent="0.3">
      <c r="A8" s="76">
        <v>44167</v>
      </c>
      <c r="B8" s="77"/>
      <c r="C8" s="59" t="s">
        <v>87</v>
      </c>
      <c r="D8" s="31" t="s">
        <v>89</v>
      </c>
      <c r="E8" s="77"/>
      <c r="F8" s="78"/>
      <c r="G8" s="78">
        <v>40000</v>
      </c>
      <c r="H8" s="78">
        <f t="shared" si="0"/>
        <v>397600</v>
      </c>
      <c r="I8" s="79"/>
    </row>
    <row r="9" spans="1:10" ht="21" customHeight="1" x14ac:dyDescent="0.3">
      <c r="A9" s="76">
        <v>44168</v>
      </c>
      <c r="B9" s="77"/>
      <c r="C9" s="31"/>
      <c r="D9" s="31" t="s">
        <v>90</v>
      </c>
      <c r="E9" s="77"/>
      <c r="F9" s="78">
        <v>570000</v>
      </c>
      <c r="G9" s="78"/>
      <c r="H9" s="78">
        <f t="shared" si="0"/>
        <v>967600</v>
      </c>
      <c r="I9" s="79"/>
    </row>
    <row r="10" spans="1:10" ht="21" customHeight="1" x14ac:dyDescent="0.3">
      <c r="A10" s="76">
        <v>44168</v>
      </c>
      <c r="B10" s="77"/>
      <c r="C10" s="59" t="s">
        <v>91</v>
      </c>
      <c r="D10" s="31" t="s">
        <v>93</v>
      </c>
      <c r="E10" s="77"/>
      <c r="F10" s="78"/>
      <c r="G10" s="78">
        <v>570000</v>
      </c>
      <c r="H10" s="78">
        <f t="shared" si="0"/>
        <v>397600</v>
      </c>
      <c r="I10" s="79"/>
    </row>
    <row r="11" spans="1:10" ht="21" customHeight="1" x14ac:dyDescent="0.3">
      <c r="A11" s="76">
        <v>44169</v>
      </c>
      <c r="B11" s="77"/>
      <c r="C11" s="57"/>
      <c r="D11" s="31" t="s">
        <v>94</v>
      </c>
      <c r="E11" s="77"/>
      <c r="F11" s="78">
        <v>3000000</v>
      </c>
      <c r="G11" s="78"/>
      <c r="H11" s="78">
        <f t="shared" si="0"/>
        <v>3397600</v>
      </c>
      <c r="I11" s="79"/>
    </row>
    <row r="12" spans="1:10" ht="21" customHeight="1" x14ac:dyDescent="0.3">
      <c r="A12" s="76">
        <v>44169</v>
      </c>
      <c r="B12" s="77"/>
      <c r="C12" s="57"/>
      <c r="D12" s="80" t="s">
        <v>101</v>
      </c>
      <c r="E12" s="77"/>
      <c r="F12" s="78"/>
      <c r="G12" s="78">
        <f>'QUẢNG XƯƠNG'!F16</f>
        <v>2986000</v>
      </c>
      <c r="H12" s="78">
        <f t="shared" si="0"/>
        <v>411600</v>
      </c>
      <c r="I12" s="81"/>
    </row>
    <row r="13" spans="1:10" ht="21" customHeight="1" x14ac:dyDescent="0.3">
      <c r="A13" s="76">
        <v>44170</v>
      </c>
      <c r="B13" s="77"/>
      <c r="C13" s="57" t="str">
        <f>'QUẢNG XƯƠNG'!A17</f>
        <v>PC002923</v>
      </c>
      <c r="D13" s="80" t="s">
        <v>104</v>
      </c>
      <c r="E13" s="77"/>
      <c r="F13" s="78"/>
      <c r="G13" s="78">
        <f>'QUẢNG XƯƠNG'!F18</f>
        <v>89000</v>
      </c>
      <c r="H13" s="78">
        <f t="shared" si="0"/>
        <v>322600</v>
      </c>
      <c r="I13" s="81"/>
    </row>
    <row r="14" spans="1:10" ht="21" customHeight="1" x14ac:dyDescent="0.3">
      <c r="A14" s="76">
        <v>44171</v>
      </c>
      <c r="B14" s="77"/>
      <c r="C14" s="57" t="str">
        <f>'QUẢNG XƯƠNG'!A19</f>
        <v>PC 002924</v>
      </c>
      <c r="D14" s="80" t="s">
        <v>107</v>
      </c>
      <c r="E14" s="77"/>
      <c r="F14" s="78"/>
      <c r="G14" s="78">
        <f>'QUẢNG XƯƠNG'!F20</f>
        <v>90000</v>
      </c>
      <c r="H14" s="78">
        <f t="shared" si="0"/>
        <v>232600</v>
      </c>
      <c r="I14" s="81"/>
    </row>
    <row r="15" spans="1:10" ht="21" customHeight="1" x14ac:dyDescent="0.3">
      <c r="A15" s="76">
        <v>44172</v>
      </c>
      <c r="B15" s="77"/>
      <c r="C15" s="57"/>
      <c r="D15" s="57" t="s">
        <v>108</v>
      </c>
      <c r="E15" s="77"/>
      <c r="F15" s="78">
        <v>3731000</v>
      </c>
      <c r="G15" s="78"/>
      <c r="H15" s="78">
        <f t="shared" si="0"/>
        <v>3963600</v>
      </c>
      <c r="I15" s="81"/>
    </row>
    <row r="16" spans="1:10" ht="21" customHeight="1" x14ac:dyDescent="0.3">
      <c r="A16" s="76">
        <v>44172</v>
      </c>
      <c r="B16" s="77"/>
      <c r="C16" s="57"/>
      <c r="D16" s="63" t="s">
        <v>113</v>
      </c>
      <c r="E16" s="77"/>
      <c r="F16" s="82"/>
      <c r="G16" s="78">
        <f>'QUẢNG XƯƠNG'!F23</f>
        <v>2580000</v>
      </c>
      <c r="H16" s="78">
        <f t="shared" si="0"/>
        <v>1383600</v>
      </c>
      <c r="I16" s="81"/>
    </row>
    <row r="17" spans="1:15" ht="21" customHeight="1" x14ac:dyDescent="0.3">
      <c r="A17" s="76">
        <v>44174</v>
      </c>
      <c r="B17" s="77"/>
      <c r="C17" s="96"/>
      <c r="D17" s="97" t="s">
        <v>137</v>
      </c>
      <c r="E17" s="77"/>
      <c r="F17" s="82">
        <v>13000000</v>
      </c>
      <c r="G17" s="78"/>
      <c r="H17" s="78">
        <f t="shared" si="0"/>
        <v>14383600</v>
      </c>
      <c r="I17" s="98" t="s">
        <v>139</v>
      </c>
    </row>
    <row r="18" spans="1:15" ht="21" customHeight="1" x14ac:dyDescent="0.3">
      <c r="A18" s="76">
        <v>44174</v>
      </c>
      <c r="B18" s="77"/>
      <c r="C18" s="59"/>
      <c r="D18" s="80" t="s">
        <v>115</v>
      </c>
      <c r="E18" s="77"/>
      <c r="F18" s="82"/>
      <c r="G18" s="78">
        <f>'QUẢNG XƯƠNG'!F35</f>
        <v>13790000</v>
      </c>
      <c r="H18" s="78">
        <f t="shared" si="0"/>
        <v>593600</v>
      </c>
      <c r="I18" s="81"/>
    </row>
    <row r="19" spans="1:15" s="106" customFormat="1" ht="21" customHeight="1" x14ac:dyDescent="0.3">
      <c r="A19" s="101">
        <v>44175</v>
      </c>
      <c r="B19" s="102"/>
      <c r="C19" s="103"/>
      <c r="D19" s="104" t="s">
        <v>108</v>
      </c>
      <c r="E19" s="102"/>
      <c r="F19" s="82">
        <v>4296000</v>
      </c>
      <c r="G19" s="82"/>
      <c r="H19" s="82">
        <f t="shared" si="0"/>
        <v>4889600</v>
      </c>
      <c r="I19" s="105"/>
      <c r="L19" s="115"/>
    </row>
    <row r="20" spans="1:15" ht="21" customHeight="1" x14ac:dyDescent="0.3">
      <c r="A20" s="76">
        <v>44175</v>
      </c>
      <c r="B20" s="77"/>
      <c r="C20" s="59"/>
      <c r="D20" s="80" t="s">
        <v>144</v>
      </c>
      <c r="E20" s="77"/>
      <c r="F20" s="78"/>
      <c r="G20" s="78">
        <f>'QUẢNG XƯƠNG'!F38</f>
        <v>632200</v>
      </c>
      <c r="H20" s="78">
        <f>H19+F20-G20</f>
        <v>4257400</v>
      </c>
      <c r="I20" s="81"/>
    </row>
    <row r="21" spans="1:15" ht="21" customHeight="1" x14ac:dyDescent="0.3">
      <c r="A21" s="76">
        <v>44175</v>
      </c>
      <c r="B21" s="77"/>
      <c r="C21" s="59"/>
      <c r="D21" s="80" t="s">
        <v>145</v>
      </c>
      <c r="E21" s="77"/>
      <c r="F21" s="78"/>
      <c r="G21" s="78">
        <v>570000</v>
      </c>
      <c r="H21" s="78">
        <f t="shared" si="0"/>
        <v>3687400</v>
      </c>
      <c r="I21" s="81"/>
    </row>
    <row r="22" spans="1:15" ht="21" customHeight="1" x14ac:dyDescent="0.3">
      <c r="A22" s="76">
        <v>44176</v>
      </c>
      <c r="B22" s="77"/>
      <c r="C22" s="59"/>
      <c r="D22" s="80" t="s">
        <v>151</v>
      </c>
      <c r="E22" s="77"/>
      <c r="F22" s="78"/>
      <c r="G22" s="78">
        <f>'QUẢNG XƯƠNG'!F42</f>
        <v>409000</v>
      </c>
      <c r="H22" s="78">
        <f t="shared" si="0"/>
        <v>3278400</v>
      </c>
      <c r="I22" s="81"/>
      <c r="O22" s="108"/>
    </row>
    <row r="23" spans="1:15" ht="21" customHeight="1" x14ac:dyDescent="0.3">
      <c r="A23" s="76">
        <v>44177</v>
      </c>
      <c r="B23" s="77"/>
      <c r="C23" s="59"/>
      <c r="D23" s="80" t="s">
        <v>158</v>
      </c>
      <c r="E23" s="77"/>
      <c r="F23" s="78"/>
      <c r="G23" s="78">
        <f>'QUẢNG XƯƠNG'!F46</f>
        <v>513000</v>
      </c>
      <c r="H23" s="78">
        <f t="shared" si="0"/>
        <v>2765400</v>
      </c>
      <c r="I23" s="81"/>
      <c r="J23" s="108"/>
      <c r="K23" s="83"/>
      <c r="O23" s="108"/>
    </row>
    <row r="24" spans="1:15" ht="21" customHeight="1" x14ac:dyDescent="0.3">
      <c r="A24" s="76">
        <v>44178</v>
      </c>
      <c r="B24" s="77"/>
      <c r="C24" s="59"/>
      <c r="D24" s="80" t="s">
        <v>108</v>
      </c>
      <c r="E24" s="77"/>
      <c r="F24" s="78">
        <v>15000000</v>
      </c>
      <c r="G24" s="78"/>
      <c r="H24" s="78">
        <f t="shared" si="0"/>
        <v>17765400</v>
      </c>
      <c r="I24" s="81"/>
      <c r="J24" s="108"/>
      <c r="O24" s="108"/>
    </row>
    <row r="25" spans="1:15" ht="21" customHeight="1" x14ac:dyDescent="0.3">
      <c r="A25" s="76">
        <v>44178</v>
      </c>
      <c r="B25" s="77"/>
      <c r="C25" s="59"/>
      <c r="D25" s="80" t="s">
        <v>163</v>
      </c>
      <c r="E25" s="77"/>
      <c r="F25" s="78"/>
      <c r="G25" s="78">
        <f>'QUẢNG XƯƠNG'!F49</f>
        <v>15045000</v>
      </c>
      <c r="H25" s="78">
        <f t="shared" si="0"/>
        <v>2720400</v>
      </c>
      <c r="I25" s="81"/>
      <c r="J25" s="108"/>
      <c r="O25" s="108"/>
    </row>
    <row r="26" spans="1:15" ht="21" customHeight="1" x14ac:dyDescent="0.3">
      <c r="A26" s="76">
        <v>44179</v>
      </c>
      <c r="B26" s="77"/>
      <c r="C26" s="59" t="str">
        <f>'QUẢNG XƯƠNG'!A50</f>
        <v>PC002948</v>
      </c>
      <c r="D26" s="80" t="s">
        <v>170</v>
      </c>
      <c r="E26" s="77"/>
      <c r="F26" s="78"/>
      <c r="G26" s="78">
        <f>'QUẢNG XƯƠNG'!F51</f>
        <v>677000</v>
      </c>
      <c r="H26" s="78">
        <f t="shared" si="0"/>
        <v>2043400</v>
      </c>
      <c r="I26" s="81"/>
      <c r="J26" s="108"/>
      <c r="O26" s="108"/>
    </row>
    <row r="27" spans="1:15" ht="21" customHeight="1" x14ac:dyDescent="0.3">
      <c r="A27" s="76">
        <v>44180</v>
      </c>
      <c r="B27" s="77"/>
      <c r="C27" s="59"/>
      <c r="D27" s="80" t="s">
        <v>171</v>
      </c>
      <c r="E27" s="77"/>
      <c r="F27" s="78">
        <v>50350000</v>
      </c>
      <c r="G27" s="78"/>
      <c r="H27" s="78">
        <f t="shared" si="0"/>
        <v>52393400</v>
      </c>
      <c r="I27" s="81" t="s">
        <v>172</v>
      </c>
      <c r="J27" s="108"/>
      <c r="O27" s="108"/>
    </row>
    <row r="28" spans="1:15" ht="21" customHeight="1" x14ac:dyDescent="0.3">
      <c r="A28" s="76">
        <v>44180</v>
      </c>
      <c r="B28" s="77"/>
      <c r="C28" s="59"/>
      <c r="D28" s="80" t="s">
        <v>173</v>
      </c>
      <c r="E28" s="77"/>
      <c r="F28" s="78">
        <v>10764000</v>
      </c>
      <c r="G28" s="78"/>
      <c r="H28" s="78">
        <f t="shared" si="0"/>
        <v>63157400</v>
      </c>
      <c r="I28" s="81"/>
      <c r="J28" s="108"/>
      <c r="O28" s="108"/>
    </row>
    <row r="29" spans="1:15" ht="21" customHeight="1" x14ac:dyDescent="0.3">
      <c r="A29" s="76">
        <v>44180</v>
      </c>
      <c r="B29" s="77"/>
      <c r="C29" s="59"/>
      <c r="D29" s="80" t="s">
        <v>182</v>
      </c>
      <c r="E29" s="77"/>
      <c r="F29" s="78">
        <v>410000</v>
      </c>
      <c r="G29" s="78">
        <f>'QUẢNG XƯƠNG'!F56</f>
        <v>63560000</v>
      </c>
      <c r="H29" s="78">
        <f t="shared" si="0"/>
        <v>7400</v>
      </c>
      <c r="I29" s="81"/>
      <c r="J29" s="108"/>
      <c r="O29" s="108"/>
    </row>
    <row r="30" spans="1:15" ht="21" customHeight="1" x14ac:dyDescent="0.3">
      <c r="A30" s="76">
        <v>44181</v>
      </c>
      <c r="B30" s="77"/>
      <c r="C30" s="59"/>
      <c r="D30" s="80" t="s">
        <v>186</v>
      </c>
      <c r="E30" s="77"/>
      <c r="F30" s="78">
        <v>1000000</v>
      </c>
      <c r="G30" s="78">
        <f>'QUẢNG XƯƠNG'!F59</f>
        <v>602000</v>
      </c>
      <c r="H30" s="78">
        <f t="shared" si="0"/>
        <v>405400</v>
      </c>
      <c r="I30" s="81"/>
      <c r="J30" s="108"/>
      <c r="O30" s="108"/>
    </row>
    <row r="31" spans="1:15" ht="21" customHeight="1" x14ac:dyDescent="0.3">
      <c r="A31" s="76">
        <v>44182</v>
      </c>
      <c r="B31" s="77"/>
      <c r="C31" s="59"/>
      <c r="D31" s="80" t="s">
        <v>193</v>
      </c>
      <c r="E31" s="77"/>
      <c r="F31" s="78"/>
      <c r="G31" s="78">
        <f>'QUẢNG XƯƠNG'!F64</f>
        <v>556000</v>
      </c>
      <c r="H31" s="78">
        <f t="shared" si="0"/>
        <v>-150600</v>
      </c>
      <c r="I31" s="81"/>
      <c r="J31" s="108"/>
      <c r="O31" s="108"/>
    </row>
    <row r="32" spans="1:15" ht="21" customHeight="1" x14ac:dyDescent="0.3">
      <c r="A32" s="76">
        <v>44182</v>
      </c>
      <c r="B32" s="77"/>
      <c r="C32" s="59"/>
      <c r="D32" s="80" t="s">
        <v>194</v>
      </c>
      <c r="E32" s="77"/>
      <c r="F32" s="78">
        <v>6400000</v>
      </c>
      <c r="G32" s="78"/>
      <c r="H32" s="78">
        <f t="shared" si="0"/>
        <v>6249400</v>
      </c>
      <c r="I32" s="81"/>
      <c r="J32" s="108"/>
      <c r="O32" s="108"/>
    </row>
    <row r="33" spans="1:15" ht="21" customHeight="1" x14ac:dyDescent="0.3">
      <c r="A33" s="76">
        <v>44182</v>
      </c>
      <c r="B33" s="77"/>
      <c r="C33" s="59"/>
      <c r="D33" s="80" t="s">
        <v>195</v>
      </c>
      <c r="E33" s="77"/>
      <c r="F33" s="78"/>
      <c r="G33" s="78">
        <f>SUM(F29:F30)</f>
        <v>1410000</v>
      </c>
      <c r="H33" s="78">
        <f t="shared" si="0"/>
        <v>4839400</v>
      </c>
      <c r="I33" s="81"/>
      <c r="J33" s="108"/>
      <c r="O33" s="108"/>
    </row>
    <row r="34" spans="1:15" ht="21" customHeight="1" x14ac:dyDescent="0.3">
      <c r="A34" s="76">
        <v>44182</v>
      </c>
      <c r="B34" s="77"/>
      <c r="C34" s="59"/>
      <c r="D34" s="80" t="s">
        <v>196</v>
      </c>
      <c r="E34" s="77"/>
      <c r="F34" s="78"/>
      <c r="G34" s="78">
        <v>2700000</v>
      </c>
      <c r="H34" s="78">
        <f t="shared" si="0"/>
        <v>2139400</v>
      </c>
      <c r="I34" s="81"/>
      <c r="J34" s="108"/>
      <c r="O34" s="108"/>
    </row>
    <row r="35" spans="1:15" ht="21" customHeight="1" x14ac:dyDescent="0.3">
      <c r="A35" s="76">
        <v>44183</v>
      </c>
      <c r="B35" s="77"/>
      <c r="C35" s="59"/>
      <c r="D35" s="80" t="s">
        <v>210</v>
      </c>
      <c r="E35" s="77"/>
      <c r="F35" s="78"/>
      <c r="G35" s="78">
        <f>'QUẢNG XƯƠNG'!F71</f>
        <v>2044000</v>
      </c>
      <c r="H35" s="78">
        <f t="shared" si="0"/>
        <v>95400</v>
      </c>
      <c r="I35" s="81"/>
      <c r="J35" s="108"/>
      <c r="O35" s="108"/>
    </row>
    <row r="36" spans="1:15" ht="21" customHeight="1" x14ac:dyDescent="0.3">
      <c r="A36" s="76">
        <v>44185</v>
      </c>
      <c r="B36" s="77"/>
      <c r="C36" s="59"/>
      <c r="D36" s="80" t="s">
        <v>108</v>
      </c>
      <c r="E36" s="77"/>
      <c r="F36" s="78">
        <v>4363000</v>
      </c>
      <c r="G36" s="78"/>
      <c r="H36" s="78">
        <f t="shared" si="0"/>
        <v>4458400</v>
      </c>
      <c r="I36" s="81" t="s">
        <v>217</v>
      </c>
      <c r="J36" s="108"/>
      <c r="O36" s="108"/>
    </row>
    <row r="37" spans="1:15" ht="21" customHeight="1" x14ac:dyDescent="0.3">
      <c r="A37" s="76">
        <v>44185</v>
      </c>
      <c r="B37" s="77"/>
      <c r="C37" s="59"/>
      <c r="D37" s="80" t="s">
        <v>218</v>
      </c>
      <c r="E37" s="77"/>
      <c r="F37" s="78">
        <v>1405000</v>
      </c>
      <c r="G37" s="78">
        <f>'QUẢNG XƯƠNG'!F75</f>
        <v>5242000</v>
      </c>
      <c r="H37" s="78">
        <f t="shared" si="0"/>
        <v>621400</v>
      </c>
      <c r="I37" s="81"/>
      <c r="J37" s="108"/>
      <c r="K37" s="83"/>
      <c r="O37" s="108"/>
    </row>
    <row r="38" spans="1:15" ht="21" customHeight="1" x14ac:dyDescent="0.3">
      <c r="A38" s="76">
        <v>44186</v>
      </c>
      <c r="B38" s="77"/>
      <c r="C38" s="59"/>
      <c r="D38" s="80" t="s">
        <v>219</v>
      </c>
      <c r="E38" s="77"/>
      <c r="F38" s="78"/>
      <c r="G38" s="78">
        <f>'QUẢNG XƯƠNG'!F78</f>
        <v>222000</v>
      </c>
      <c r="H38" s="78">
        <f t="shared" si="0"/>
        <v>399400</v>
      </c>
      <c r="I38" s="81"/>
      <c r="J38" s="108"/>
      <c r="O38" s="108"/>
    </row>
    <row r="39" spans="1:15" ht="21" customHeight="1" x14ac:dyDescent="0.3">
      <c r="A39" s="76">
        <v>44187</v>
      </c>
      <c r="B39" s="77"/>
      <c r="C39" s="59"/>
      <c r="D39" s="80" t="s">
        <v>225</v>
      </c>
      <c r="E39" s="77"/>
      <c r="F39" s="78"/>
      <c r="G39" s="78">
        <f>'QUẢNG XƯƠNG'!F80</f>
        <v>227000</v>
      </c>
      <c r="H39" s="78">
        <f t="shared" si="0"/>
        <v>172400</v>
      </c>
      <c r="I39" s="81"/>
      <c r="J39" s="108"/>
      <c r="K39" s="83"/>
      <c r="O39" s="108"/>
    </row>
    <row r="40" spans="1:15" ht="21" customHeight="1" x14ac:dyDescent="0.3">
      <c r="A40" s="76">
        <v>44188</v>
      </c>
      <c r="B40" s="77"/>
      <c r="C40" s="59"/>
      <c r="D40" s="80" t="s">
        <v>173</v>
      </c>
      <c r="E40" s="77"/>
      <c r="F40" s="78">
        <v>4818000</v>
      </c>
      <c r="G40" s="78"/>
      <c r="H40" s="78">
        <f t="shared" si="0"/>
        <v>4990400</v>
      </c>
      <c r="I40" s="81"/>
      <c r="J40" s="108"/>
      <c r="O40" s="108"/>
    </row>
    <row r="41" spans="1:15" ht="21" customHeight="1" x14ac:dyDescent="0.3">
      <c r="A41" s="76">
        <v>44188</v>
      </c>
      <c r="B41" s="77"/>
      <c r="C41" s="59"/>
      <c r="D41" s="80" t="s">
        <v>228</v>
      </c>
      <c r="E41" s="77"/>
      <c r="F41" s="78"/>
      <c r="G41" s="78">
        <f>'QUẢNG XƯƠNG'!F84</f>
        <v>3016000</v>
      </c>
      <c r="H41" s="78">
        <f t="shared" si="0"/>
        <v>1974400</v>
      </c>
      <c r="I41" s="81"/>
      <c r="J41" s="108"/>
      <c r="O41" s="108"/>
    </row>
    <row r="42" spans="1:15" ht="21" customHeight="1" x14ac:dyDescent="0.3">
      <c r="A42" s="76">
        <v>44189</v>
      </c>
      <c r="B42" s="77"/>
      <c r="C42" s="59"/>
      <c r="D42" s="80" t="s">
        <v>233</v>
      </c>
      <c r="E42" s="77"/>
      <c r="F42" s="78"/>
      <c r="G42" s="78">
        <f>'QUẢNG XƯƠNG'!F86</f>
        <v>346000</v>
      </c>
      <c r="H42" s="78">
        <f t="shared" si="0"/>
        <v>1628400</v>
      </c>
      <c r="I42" s="81"/>
      <c r="J42" s="108"/>
      <c r="O42" s="108"/>
    </row>
    <row r="43" spans="1:15" ht="21" customHeight="1" x14ac:dyDescent="0.3">
      <c r="A43" s="76" t="s">
        <v>236</v>
      </c>
      <c r="B43" s="77"/>
      <c r="C43" s="59"/>
      <c r="D43" s="80" t="s">
        <v>237</v>
      </c>
      <c r="E43" s="77"/>
      <c r="F43" s="78"/>
      <c r="G43" s="78">
        <f>'QUẢNG XƯƠNG'!F90</f>
        <v>1008000</v>
      </c>
      <c r="H43" s="78">
        <f t="shared" si="0"/>
        <v>620400</v>
      </c>
      <c r="I43" s="81"/>
      <c r="J43" s="108"/>
      <c r="O43" s="108"/>
    </row>
    <row r="44" spans="1:15" ht="21" customHeight="1" x14ac:dyDescent="0.3">
      <c r="A44" s="76">
        <v>44191</v>
      </c>
      <c r="B44" s="77"/>
      <c r="C44" s="59" t="str">
        <f>'QUẢNG XƯƠNG'!A91</f>
        <v>PC002979</v>
      </c>
      <c r="D44" s="80" t="s">
        <v>243</v>
      </c>
      <c r="E44" s="77"/>
      <c r="F44" s="78"/>
      <c r="G44" s="78">
        <f>'QUẢNG XƯƠNG'!F92</f>
        <v>74000</v>
      </c>
      <c r="H44" s="78">
        <f t="shared" si="0"/>
        <v>546400</v>
      </c>
      <c r="I44" s="81"/>
      <c r="J44" s="108"/>
      <c r="O44" s="108"/>
    </row>
    <row r="45" spans="1:15" ht="21" customHeight="1" x14ac:dyDescent="0.3">
      <c r="A45" s="76">
        <v>44193</v>
      </c>
      <c r="B45" s="77"/>
      <c r="C45" s="59"/>
      <c r="D45" s="80" t="s">
        <v>108</v>
      </c>
      <c r="E45" s="77"/>
      <c r="F45" s="78">
        <v>1604000</v>
      </c>
      <c r="G45" s="78"/>
      <c r="H45" s="78">
        <f t="shared" si="0"/>
        <v>2150400</v>
      </c>
      <c r="I45" s="81" t="s">
        <v>244</v>
      </c>
      <c r="J45" s="108"/>
      <c r="O45" s="108"/>
    </row>
    <row r="46" spans="1:15" ht="21" customHeight="1" x14ac:dyDescent="0.3">
      <c r="A46" s="76">
        <v>44193</v>
      </c>
      <c r="B46" s="77"/>
      <c r="C46" s="59"/>
      <c r="D46" s="80" t="s">
        <v>250</v>
      </c>
      <c r="E46" s="77"/>
      <c r="F46" s="78"/>
      <c r="G46" s="78">
        <f>'QUẢNG XƯƠNG'!F95</f>
        <v>183000</v>
      </c>
      <c r="H46" s="78">
        <f t="shared" si="0"/>
        <v>1967400</v>
      </c>
      <c r="I46" s="81"/>
      <c r="J46" s="108"/>
      <c r="O46" s="108"/>
    </row>
    <row r="47" spans="1:15" ht="21" customHeight="1" x14ac:dyDescent="0.3">
      <c r="A47" s="76">
        <v>44194</v>
      </c>
      <c r="B47" s="77"/>
      <c r="C47" s="59"/>
      <c r="D47" s="80" t="s">
        <v>251</v>
      </c>
      <c r="E47" s="77"/>
      <c r="F47" s="78"/>
      <c r="G47" s="78">
        <f>'QUẢNG XƯƠNG'!F97</f>
        <v>198000</v>
      </c>
      <c r="H47" s="78">
        <f t="shared" si="0"/>
        <v>1769400</v>
      </c>
      <c r="I47" s="81"/>
      <c r="J47" s="108"/>
      <c r="O47" s="108"/>
    </row>
    <row r="48" spans="1:15" ht="21" customHeight="1" x14ac:dyDescent="0.3">
      <c r="A48" s="76">
        <v>44195</v>
      </c>
      <c r="B48" s="77"/>
      <c r="C48" s="59"/>
      <c r="D48" s="80" t="s">
        <v>252</v>
      </c>
      <c r="E48" s="77"/>
      <c r="F48" s="78">
        <v>900000</v>
      </c>
      <c r="G48" s="78"/>
      <c r="H48" s="78">
        <f>H47+F48-G48</f>
        <v>2669400</v>
      </c>
      <c r="I48" s="81"/>
      <c r="J48" s="108"/>
      <c r="O48" s="108"/>
    </row>
    <row r="49" spans="1:15" ht="21" customHeight="1" x14ac:dyDescent="0.3">
      <c r="A49" s="76">
        <v>44195</v>
      </c>
      <c r="B49" s="77"/>
      <c r="C49" s="59"/>
      <c r="D49" s="80" t="s">
        <v>256</v>
      </c>
      <c r="E49" s="77"/>
      <c r="F49" s="78"/>
      <c r="G49" s="78">
        <f>'QUẢNG XƯƠNG'!F100</f>
        <v>250000</v>
      </c>
      <c r="H49" s="78">
        <f t="shared" si="0"/>
        <v>2419400</v>
      </c>
      <c r="I49" s="81"/>
      <c r="J49" s="108"/>
      <c r="O49" s="108"/>
    </row>
    <row r="50" spans="1:15" ht="21" customHeight="1" x14ac:dyDescent="0.3">
      <c r="A50" s="76">
        <v>44196</v>
      </c>
      <c r="B50" s="77"/>
      <c r="C50" s="59"/>
      <c r="D50" s="80" t="s">
        <v>262</v>
      </c>
      <c r="E50" s="77"/>
      <c r="F50" s="78"/>
      <c r="G50" s="78">
        <f>'QUẢNG XƯƠNG'!F104</f>
        <v>496000</v>
      </c>
      <c r="H50" s="78">
        <f>H49+F50-G50</f>
        <v>1923400</v>
      </c>
      <c r="I50" s="81"/>
      <c r="J50" s="108"/>
      <c r="O50" s="108"/>
    </row>
    <row r="51" spans="1:15" ht="24.45" customHeight="1" x14ac:dyDescent="0.3">
      <c r="A51" s="84"/>
      <c r="B51" s="85"/>
      <c r="C51" s="60"/>
      <c r="D51" s="86" t="s">
        <v>43</v>
      </c>
      <c r="E51" s="87"/>
      <c r="F51" s="88">
        <f>SUM(F6:F50)</f>
        <v>122001000</v>
      </c>
      <c r="G51" s="88">
        <f>SUM(G6:G50)</f>
        <v>120145200</v>
      </c>
      <c r="H51" s="88"/>
      <c r="I51" s="89"/>
      <c r="K51" s="83"/>
    </row>
    <row r="52" spans="1:15" ht="24.45" customHeight="1" x14ac:dyDescent="0.3">
      <c r="A52" s="84"/>
      <c r="B52" s="85"/>
      <c r="C52" s="61"/>
      <c r="D52" s="86" t="s">
        <v>44</v>
      </c>
      <c r="E52" s="90" t="s">
        <v>45</v>
      </c>
      <c r="F52" s="88"/>
      <c r="G52" s="88"/>
      <c r="H52" s="88">
        <f>H5+F51-G51</f>
        <v>1923400</v>
      </c>
      <c r="I52" s="89"/>
    </row>
    <row r="53" spans="1:15" x14ac:dyDescent="0.3">
      <c r="A53" s="66"/>
      <c r="B53" s="223"/>
      <c r="C53" s="223"/>
      <c r="D53" s="91"/>
      <c r="E53" s="92" t="s">
        <v>45</v>
      </c>
      <c r="F53" s="93"/>
      <c r="G53" s="93"/>
      <c r="H53" s="93"/>
    </row>
    <row r="54" spans="1:15" x14ac:dyDescent="0.3">
      <c r="A54" s="66"/>
      <c r="B54" s="223"/>
      <c r="C54" s="223"/>
      <c r="D54" s="91"/>
      <c r="E54" s="224" t="s">
        <v>146</v>
      </c>
      <c r="F54" s="224"/>
      <c r="G54" s="224"/>
      <c r="H54" s="224"/>
    </row>
    <row r="55" spans="1:15" x14ac:dyDescent="0.3">
      <c r="A55" s="225" t="s">
        <v>54</v>
      </c>
      <c r="B55" s="225"/>
      <c r="C55" s="225"/>
      <c r="D55" s="94" t="s">
        <v>55</v>
      </c>
      <c r="E55" s="226" t="s">
        <v>56</v>
      </c>
      <c r="F55" s="226"/>
      <c r="G55" s="226"/>
      <c r="H55" s="226"/>
    </row>
    <row r="60" spans="1:15" x14ac:dyDescent="0.3">
      <c r="B60" s="67" t="s">
        <v>79</v>
      </c>
    </row>
  </sheetData>
  <mergeCells count="15">
    <mergeCell ref="B1:H1"/>
    <mergeCell ref="B2:H2"/>
    <mergeCell ref="A3:A4"/>
    <mergeCell ref="B3:C3"/>
    <mergeCell ref="D3:D4"/>
    <mergeCell ref="E3:E4"/>
    <mergeCell ref="F3:F4"/>
    <mergeCell ref="G3:G4"/>
    <mergeCell ref="H3:H4"/>
    <mergeCell ref="I3:I4"/>
    <mergeCell ref="B53:C53"/>
    <mergeCell ref="B54:C54"/>
    <mergeCell ref="E54:H54"/>
    <mergeCell ref="A55:C55"/>
    <mergeCell ref="E55:H55"/>
  </mergeCells>
  <phoneticPr fontId="13" type="noConversion"/>
  <dataValidations count="1">
    <dataValidation allowBlank="1" showInputMessage="1" showErrorMessage="1" errorTitle="Lỗi" error="Mã công trình, loại sản phẩm chưa đăng ký, Chọn DM_SP trong hộp Name Box để đăng ký!" sqref="I7:I11"/>
  </dataValidation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HOP</vt:lpstr>
      <vt:lpstr>QUẢNG XƯƠNG</vt:lpstr>
      <vt:lpstr>SO QUY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LyTe</dc:creator>
  <cp:lastModifiedBy>HP</cp:lastModifiedBy>
  <dcterms:created xsi:type="dcterms:W3CDTF">2020-08-05T00:35:37Z</dcterms:created>
  <dcterms:modified xsi:type="dcterms:W3CDTF">2021-01-02T03:00:37Z</dcterms:modified>
</cp:coreProperties>
</file>